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9780" firstSheet="3" activeTab="6"/>
  </bookViews>
  <sheets>
    <sheet name="Asset Register 2016-17" sheetId="1" r:id="rId1"/>
    <sheet name="Asset Register 17-18" sheetId="2" r:id="rId2"/>
    <sheet name="Register 2017-18 (Acquisitions)" sheetId="3" r:id="rId3"/>
    <sheet name="Asset Register 18-19" sheetId="4" r:id="rId4"/>
    <sheet name="Asset Register 2019-20" sheetId="5" r:id="rId5"/>
    <sheet name="Asset Register 2020-21" sheetId="6" r:id="rId6"/>
    <sheet name="Asset Register 2021-22" sheetId="7" r:id="rId7"/>
    <sheet name="Adj" sheetId="8" r:id="rId8"/>
    <sheet name="Summary Assets Register" sheetId="9" r:id="rId9"/>
  </sheets>
  <definedNames/>
  <calcPr fullCalcOnLoad="1"/>
</workbook>
</file>

<file path=xl/sharedStrings.xml><?xml version="1.0" encoding="utf-8"?>
<sst xmlns="http://schemas.openxmlformats.org/spreadsheetml/2006/main" count="2099" uniqueCount="303">
  <si>
    <t>ASHINGTON TOWN COUNCIL - ASSET REGISTER 2016-17</t>
  </si>
  <si>
    <t>ASSET DESCRIPTION</t>
  </si>
  <si>
    <t>DATE ACQUIRED</t>
  </si>
  <si>
    <t>ASSET LOCATION</t>
  </si>
  <si>
    <t>PURCHASE COST</t>
  </si>
  <si>
    <t>COST/VALUE</t>
  </si>
  <si>
    <t>COMMENTS</t>
  </si>
  <si>
    <t>£</t>
  </si>
  <si>
    <t>ICT EQUIPMENT</t>
  </si>
  <si>
    <t>CISCO 857 ADSL ROUTER</t>
  </si>
  <si>
    <t>XEROX 8560DN COLOUR PRINTER</t>
  </si>
  <si>
    <t>HP COLOUR LASER JET PRINTER</t>
  </si>
  <si>
    <t>BUFFALO TERRA STATION SERVER</t>
  </si>
  <si>
    <t xml:space="preserve">2 X LENOVOS PC'S </t>
  </si>
  <si>
    <t>1 X LENOVO NOTEBOOK PC</t>
  </si>
  <si>
    <t>PROFESSIONAL SOFTWARE BACKUPS</t>
  </si>
  <si>
    <t>VIVITEK AGA PROJECTOR</t>
  </si>
  <si>
    <t>2X LENOVO PC'S</t>
  </si>
  <si>
    <t>PROJECTOR SCREEN</t>
  </si>
  <si>
    <t>LASERJET PRO 400 COLOUR MD451 PRINTER</t>
  </si>
  <si>
    <t>OFFICE EQUIPMENT</t>
  </si>
  <si>
    <t>12 X CHAIRS</t>
  </si>
  <si>
    <t>1 X OFFICE DESK SUITE</t>
  </si>
  <si>
    <t>2 X FILING CABINETS</t>
  </si>
  <si>
    <t>3 X CUPBOARDS</t>
  </si>
  <si>
    <t>2 X STAINLESS STEEL AIRPOTS</t>
  </si>
  <si>
    <t>2 X EXECUTIVE OFFICE CUPBOARDS</t>
  </si>
  <si>
    <t>2 X COAT STANDS</t>
  </si>
  <si>
    <t>1X EXECUTIVE CHAIR</t>
  </si>
  <si>
    <t>2 X DESK FOOTSTOOLS</t>
  </si>
  <si>
    <t>TOWN HALL</t>
  </si>
  <si>
    <t>SUB-TOTAL</t>
  </si>
  <si>
    <t>CIVIC REGALIA</t>
  </si>
  <si>
    <t>MAYORAL CHAIN</t>
  </si>
  <si>
    <t>MAYORAL PENDANT</t>
  </si>
  <si>
    <t>DEPUTY MAYORAL PENDANT</t>
  </si>
  <si>
    <t>FESTIVE LIGHTING FEATURES</t>
  </si>
  <si>
    <t>TRANSFERRED FROM WANSBECK DC</t>
  </si>
  <si>
    <t>SUPPLY</t>
  </si>
  <si>
    <t>LIGHTING FEATURE</t>
  </si>
  <si>
    <t>STRING LIGHTS</t>
  </si>
  <si>
    <t>STREET FURNITURE</t>
  </si>
  <si>
    <t>NOTICE BOARDS</t>
  </si>
  <si>
    <t>FLAG POLES</t>
  </si>
  <si>
    <t>PUBLIC SEATS</t>
  </si>
  <si>
    <t>MEMORIAL SEAT</t>
  </si>
  <si>
    <t>BOTHAL TERRACE</t>
  </si>
  <si>
    <t>QE11 PARK</t>
  </si>
  <si>
    <t>PARK ROAD</t>
  </si>
  <si>
    <t>LITTER BINS</t>
  </si>
  <si>
    <t>VARIOUS LOCATIONS</t>
  </si>
  <si>
    <t>MEMORIALS</t>
  </si>
  <si>
    <t>ASHINGTON WAR MEMORIAL</t>
  </si>
  <si>
    <t>INSCRIPTION PLATES</t>
  </si>
  <si>
    <t>PEDESTAL FOR STATUE</t>
  </si>
  <si>
    <t>MEMORIAL SEATING</t>
  </si>
  <si>
    <t>INFORMATION PANELS</t>
  </si>
  <si>
    <t>POST WWII MEMORIAL STONE</t>
  </si>
  <si>
    <t>ALLOTMENTS</t>
  </si>
  <si>
    <t>GREEN LANE</t>
  </si>
  <si>
    <t>HIGH MARKET</t>
  </si>
  <si>
    <t>HIRST EAST END</t>
  </si>
  <si>
    <t>NORTH SEATON COLLIERY</t>
  </si>
  <si>
    <t>NURSERY PARK</t>
  </si>
  <si>
    <t>WANSBECK ROAD</t>
  </si>
  <si>
    <t>SEATON HIRST (6TH AVENUE)</t>
  </si>
  <si>
    <t>WOODHORN ROAD</t>
  </si>
  <si>
    <t>PLAY AREAS</t>
  </si>
  <si>
    <t>BUS SHELTERS</t>
  </si>
  <si>
    <t>BUS SHELTER</t>
  </si>
  <si>
    <t>MORVEN TERRACE</t>
  </si>
  <si>
    <t>WEST STATION ROAD</t>
  </si>
  <si>
    <t>NEWBIGGIN ROAD</t>
  </si>
  <si>
    <t>BRIARDENE</t>
  </si>
  <si>
    <t>RIDGEWAY</t>
  </si>
  <si>
    <t>PUBLIC CONVENIENCES</t>
  </si>
  <si>
    <t>MILBURN ROAD</t>
  </si>
  <si>
    <t xml:space="preserve">FESTIVE LIGHTING - BRADFORD </t>
  </si>
  <si>
    <t>Lights storage - Bradford MDC Depot</t>
  </si>
  <si>
    <t>TOTALS</t>
  </si>
  <si>
    <t>Mike Slaughter</t>
  </si>
  <si>
    <t>Town Clerk &amp; Responsible Finance Officer</t>
  </si>
  <si>
    <t>FLAG POLE</t>
  </si>
  <si>
    <t>HOME FARM CLOSE</t>
  </si>
  <si>
    <t>PADDOCK WOOD</t>
  </si>
  <si>
    <t>LIGHTING FEATURES</t>
  </si>
  <si>
    <t>GUILLOTINE</t>
  </si>
  <si>
    <t>MAGNETIC NOTICE BOARD</t>
  </si>
  <si>
    <t>THORNTREE GARDENS</t>
  </si>
  <si>
    <t>OAKVILLE</t>
  </si>
  <si>
    <t>BUS SHELTER - REMOVED</t>
  </si>
  <si>
    <t>MINERS' MEMORIAL WHEEL - INFO.PANEL</t>
  </si>
  <si>
    <t>INTERACTIVE SPEED SIGNS</t>
  </si>
  <si>
    <t>RADAR SPEED SIGNS</t>
  </si>
  <si>
    <t>MANLEY VIEW</t>
  </si>
  <si>
    <t>MINING MEMEORIAL WHEEL</t>
  </si>
  <si>
    <t>MINERS MEMORIAL WHEEL - UPLIGHTS</t>
  </si>
  <si>
    <t>SOUTH SIDE</t>
  </si>
  <si>
    <t>FAIRWAYS - SOUTH SIDE</t>
  </si>
  <si>
    <t>MICROWAVE OVEN</t>
  </si>
  <si>
    <t>EXECUTIVE CHAIR</t>
  </si>
  <si>
    <t>CENTRAL WARD</t>
  </si>
  <si>
    <t>ENVIRONMENTAL ENHANCEMENTS</t>
  </si>
  <si>
    <t>FLORAL PLANTERS AND TOWERS</t>
  </si>
  <si>
    <t>BINS PURCHASED 2016-2018</t>
  </si>
  <si>
    <t>BINS PURCHASED 2014-2016</t>
  </si>
  <si>
    <t>ASHINGTON TOWN COUNCIL - ASSET REGISTER 2017-18</t>
  </si>
  <si>
    <t>ASHINGTON TOWN COUNCIL - ASSET REGISTER 2018/19</t>
  </si>
  <si>
    <t>1ST APRIL 2018</t>
  </si>
  <si>
    <t>ASSET</t>
  </si>
  <si>
    <t>ACQUISITIONS</t>
  </si>
  <si>
    <t xml:space="preserve">ASSET </t>
  </si>
  <si>
    <t>DISPOSALS</t>
  </si>
  <si>
    <t>CONVERSION OF SPEED SIGNS TO SOLAR POWERED</t>
  </si>
  <si>
    <t>-</t>
  </si>
  <si>
    <t>OPP SOUTH SIDE</t>
  </si>
  <si>
    <t>WATER BOWSER (VAN MOUNTED)</t>
  </si>
  <si>
    <t>CHECK</t>
  </si>
  <si>
    <t>31 MARCH 2019</t>
  </si>
  <si>
    <t>1ST APRIL 2017</t>
  </si>
  <si>
    <t>31 MARCH 2018</t>
  </si>
  <si>
    <t>P.Basnett</t>
  </si>
  <si>
    <t>Internal Auditor</t>
  </si>
  <si>
    <t>Dated:</t>
  </si>
  <si>
    <t>LITTER BINS - damaged bins removed by NCC</t>
  </si>
  <si>
    <t>DATE OF DISPOSAL</t>
  </si>
  <si>
    <t>3 No.Flag Poles - Station Rd-Disposals</t>
  </si>
  <si>
    <t>1 No.PC - Disposal (Faulted)</t>
  </si>
  <si>
    <t>BOOTHS CORNER</t>
  </si>
  <si>
    <t>ASHINGTON MEMORIAL GARDEN</t>
  </si>
  <si>
    <t xml:space="preserve">LIGHTING COLUMN &amp; SPOTLIGHT ILLUMINATION  </t>
  </si>
  <si>
    <t>NEW PLAY EQUIPMENT</t>
  </si>
  <si>
    <t>16 No.Features disposed of.</t>
  </si>
  <si>
    <t>NOTES</t>
  </si>
  <si>
    <t>Disposal of old stock (Non LED)</t>
  </si>
  <si>
    <t>ASHINGTON TOWN COUNCIL - ASSET REGISTER 2019/20</t>
  </si>
  <si>
    <t>1ST APRIL 2019</t>
  </si>
  <si>
    <t>31 MARCH 2020</t>
  </si>
  <si>
    <t>1X LENOVO PC'S</t>
  </si>
  <si>
    <t>NEW PLAY EQUIPMENT - PEOPLE'S PARK</t>
  </si>
  <si>
    <t>PEOPLE'S PARK</t>
  </si>
  <si>
    <t>GREEN LANE UNIT</t>
  </si>
  <si>
    <t>MAKITA BACKPACK BLOWER</t>
  </si>
  <si>
    <t>MAKITA PETROL LINE TRIMMER</t>
  </si>
  <si>
    <t>BOSCH PRESSURE WASHER</t>
  </si>
  <si>
    <t>OFFICE CUPBOARD</t>
  </si>
  <si>
    <t>ATC VEHICLE - CITROEN DISPATCH</t>
  </si>
  <si>
    <t>RIVERSIDE PARK</t>
  </si>
  <si>
    <t>LOCKABLE TOOL STORE</t>
  </si>
  <si>
    <t>CIRCULAR SAW</t>
  </si>
  <si>
    <t>RADAR SPEED SIGN</t>
  </si>
  <si>
    <t>NEW PLAY EQUIPMENT - PADDOCK WOOD</t>
  </si>
  <si>
    <t>INTERPRETATION PANEL - PEOPLE'S PARK</t>
  </si>
  <si>
    <t>LITTER BINS - PEOPLE'S PARK</t>
  </si>
  <si>
    <t>GAZEBO</t>
  </si>
  <si>
    <t>Town Clerk &amp; Responsible Finance Offcier</t>
  </si>
  <si>
    <t>SEATON VALE ESTATE</t>
  </si>
  <si>
    <t>ASHINGTON TOWN COUNCIL - ASSET REGISTER 2020/21</t>
  </si>
  <si>
    <t>1 APRIL 2020</t>
  </si>
  <si>
    <t>31 MARCH 2021</t>
  </si>
  <si>
    <t>BOTHAL VILLAGE</t>
  </si>
  <si>
    <t>1 X CUSTOM LAP TOP - VYPER SERIES</t>
  </si>
  <si>
    <t>3 X WIRELESS KEYBOARD</t>
  </si>
  <si>
    <t>ENTRANCE FEATURES</t>
  </si>
  <si>
    <t>NEW SIGNAGE</t>
  </si>
  <si>
    <t>STAKEFORD BANK</t>
  </si>
  <si>
    <t>NORTH SEATON</t>
  </si>
  <si>
    <t>PUBLIC SEAT</t>
  </si>
  <si>
    <t>BYWELL ROAD</t>
  </si>
  <si>
    <t>BROTHER INKJET PRINTERS</t>
  </si>
  <si>
    <t>DESKTOP - CUSTOM COMPUTERS</t>
  </si>
  <si>
    <t>3 X CUSTOM LAP TOP - VYPER SERIES</t>
  </si>
  <si>
    <t>3 X IYAMA LED MONITORS</t>
  </si>
  <si>
    <t>HORTICULTURAL ASSETS</t>
  </si>
  <si>
    <t>Bulldog Premier Alloy Hay Rake 18T</t>
  </si>
  <si>
    <t>Bulldog Premier Nail Tooth Rake 12T Ash Handle</t>
  </si>
  <si>
    <t>Bulldog Premier Planting Trowel 6"</t>
  </si>
  <si>
    <t>Victorinox Nylon Grafting/General Purpose Knife</t>
  </si>
  <si>
    <t>Bulldog Premier Transplant Trowel</t>
  </si>
  <si>
    <t xml:space="preserve">Felco No6 Compact Segetures </t>
  </si>
  <si>
    <t>2 x Oregon Forestry Helmet</t>
  </si>
  <si>
    <t>2 x Uvex Pheos Sports Safety Specs</t>
  </si>
  <si>
    <t>Bulldog Premier Dutch Hoe - Plain Ash 54"</t>
  </si>
  <si>
    <t>Rhino Ultimate Integral Staging</t>
  </si>
  <si>
    <t>STIHL VAC SHRED ERGO S</t>
  </si>
  <si>
    <t>Systems horizontal tambour door cupboard 800mm high</t>
  </si>
  <si>
    <t>Systems horizontal tambour door cupboard 2000mm high</t>
  </si>
  <si>
    <t>Cavalier high back managers chair - black leather faced</t>
  </si>
  <si>
    <t>3 x RHS Bulb Planting Augers</t>
  </si>
  <si>
    <t xml:space="preserve">2 x Kent &amp; Stowe Hand Shears </t>
  </si>
  <si>
    <t>Felco Ceramic Sharpening Stone</t>
  </si>
  <si>
    <t>Stanley Measuring Wheel 0.32m</t>
  </si>
  <si>
    <t xml:space="preserve">Wolf-Garten LU2P Planting Trowel </t>
  </si>
  <si>
    <t>Wolf-Garten Fixed Handle Flower Fork</t>
  </si>
  <si>
    <t>Wolf-Garden Fixed Handle Wide Trowel</t>
  </si>
  <si>
    <t>HIRST PARK</t>
  </si>
  <si>
    <t>GENERAL TOOLS</t>
  </si>
  <si>
    <t>Trend Sharpening System</t>
  </si>
  <si>
    <t>Irwin Smoothing Plane 2"</t>
  </si>
  <si>
    <t>Telescopic Lance 1.6-2.8m 35</t>
  </si>
  <si>
    <t>Magnusson 3/8" Rachet Handle</t>
  </si>
  <si>
    <t>6.0ah Lithium 20cm Pole Saw</t>
  </si>
  <si>
    <t xml:space="preserve">8 Piece Soft Grip Screwdriver Set </t>
  </si>
  <si>
    <t>Multi-Function Hand Truck 50kg</t>
  </si>
  <si>
    <t>2 x Killgerm Double Entry Squirrel/Mink Trap</t>
  </si>
  <si>
    <t>2 x Killgerm Dquirrel/Mink Trap</t>
  </si>
  <si>
    <t>22" BAHCO Handsaw</t>
  </si>
  <si>
    <t>32 pc Security Bit Set</t>
  </si>
  <si>
    <t>Magusson Tap and Die 51pc</t>
  </si>
  <si>
    <t>Tap &amp; Die Set 51pcs</t>
  </si>
  <si>
    <t>Mixed Security Bit Set 33pc</t>
  </si>
  <si>
    <t>SEATS</t>
  </si>
  <si>
    <t>NEW PLAY EQUIPMENT - BYWELL ROAD</t>
  </si>
  <si>
    <t>Current Year Acquisitions</t>
  </si>
  <si>
    <t>Current Year DISPOSALS</t>
  </si>
  <si>
    <t>Cummulative Asset COST/VALUE</t>
  </si>
  <si>
    <t>ASHINGTON TOWN COUNCIL - ASSET REGISTER 2021/22</t>
  </si>
  <si>
    <t>Current Year ADJUSTMENTS</t>
  </si>
  <si>
    <t>REPLACEMENT INSURANCE COST</t>
  </si>
  <si>
    <t>Asset</t>
  </si>
  <si>
    <t>ICT Equipment</t>
  </si>
  <si>
    <t>Initial Cost/Asset Value</t>
  </si>
  <si>
    <t>Replacement Cost/Insurance Value</t>
  </si>
  <si>
    <t>Office Equipment</t>
  </si>
  <si>
    <t>Civic Regalia</t>
  </si>
  <si>
    <t>Festive Lighting</t>
  </si>
  <si>
    <t>Street Furniture</t>
  </si>
  <si>
    <t>Seats</t>
  </si>
  <si>
    <t>Litter Bins</t>
  </si>
  <si>
    <t>Memorials</t>
  </si>
  <si>
    <t>Entrance Features</t>
  </si>
  <si>
    <t>Interactive Speed Signs</t>
  </si>
  <si>
    <t>Allotments</t>
  </si>
  <si>
    <t>Play Areas</t>
  </si>
  <si>
    <t>Bus Shelters</t>
  </si>
  <si>
    <t>General Tools</t>
  </si>
  <si>
    <t>Vehicles</t>
  </si>
  <si>
    <t>TOTAL</t>
  </si>
  <si>
    <t>AMBEROL OCTAGONAL PLANTERS</t>
  </si>
  <si>
    <t>AMBEROL OCTAGONAL PLANTERS &amp; FLORAL FOUNTAINS</t>
  </si>
  <si>
    <t>BROXAP LITTER BINS</t>
  </si>
  <si>
    <t>UPDATED SUPPLY</t>
  </si>
  <si>
    <t xml:space="preserve">PLANTSCAPE - PLANTERS - TROUGHS STATION BRIDGE </t>
  </si>
  <si>
    <t>STATION BRIDGE</t>
  </si>
  <si>
    <t>PLANTERS TRANSFERRED IN</t>
  </si>
  <si>
    <t>FLOWER TOWERS TRANSFERRED IN</t>
  </si>
  <si>
    <t>BOTHAL</t>
  </si>
  <si>
    <t>NEW PLAY EQUIPMENT - PEOPLES PARK</t>
  </si>
  <si>
    <t>MEMORIAL SEAT (MATTY)</t>
  </si>
  <si>
    <t xml:space="preserve">1 x Teknik Office Comfort Height Adjustable arms                                                              </t>
  </si>
  <si>
    <t xml:space="preserve">Toshiba eStudio 2515AC MFD </t>
  </si>
  <si>
    <t>UltraNotePro Series: 15.6" Matte</t>
  </si>
  <si>
    <t>Petrol Generator</t>
  </si>
  <si>
    <t>CHROME BOOK</t>
  </si>
  <si>
    <t>ICT Equipment (mobile)</t>
  </si>
  <si>
    <t>WOODHORN ALLOTMENT FENCING</t>
  </si>
  <si>
    <t>NORTH SEATON COLLIERY FENCING</t>
  </si>
  <si>
    <t>HIGH MARKET ALLOTMENT FENCING</t>
  </si>
  <si>
    <t>NURSERY PARK ALOTMENT FENCING</t>
  </si>
  <si>
    <t>HIGH MARKET ALOTMENT FENCING</t>
  </si>
  <si>
    <t>NURSERY PARK ALLOTMENT FENCING</t>
  </si>
  <si>
    <t>Makita Circular Saw and battery</t>
  </si>
  <si>
    <t>Milwaukee 5ah Twin Pack 18v drill set</t>
  </si>
  <si>
    <t>Reinforced Top Post Rammer</t>
  </si>
  <si>
    <t>Mixed Socket Set (94pcs) &amp; Deep Socket Set (8pcs)</t>
  </si>
  <si>
    <t>Matika M1901 Planer and 18v battery</t>
  </si>
  <si>
    <t>Laser TX Bit Set (23pcs)</t>
  </si>
  <si>
    <t>Rubber Air Hose (10mm x 10m)</t>
  </si>
  <si>
    <t>Panel Heater (2kw)</t>
  </si>
  <si>
    <t>Standard Mixed Socket Set</t>
  </si>
  <si>
    <t>AMBEROL SELF WATERING 1200MM OCTAGONAL PLANTERS</t>
  </si>
  <si>
    <t>AMBEROL 3 TIER 1200MM OCTAGONAL PLANTERS</t>
  </si>
  <si>
    <t>VARIOUS LOCATIONS/STOCK</t>
  </si>
  <si>
    <t>Asset COST/VALUE cf</t>
  </si>
  <si>
    <t>LIGHTING FEATURES x 10 new strings</t>
  </si>
  <si>
    <t>LIGHTING FEATURES DESIGNS BY YOUNG PEOPLE</t>
  </si>
  <si>
    <t>LIGHTING FEATURES X 2 NEW STRINGS</t>
  </si>
  <si>
    <t>Office</t>
  </si>
  <si>
    <t>General</t>
  </si>
  <si>
    <t>Outside</t>
  </si>
  <si>
    <t>Civic</t>
  </si>
  <si>
    <t>Street</t>
  </si>
  <si>
    <t>Insurance Ref.</t>
  </si>
  <si>
    <t>Gates &amp; fences</t>
  </si>
  <si>
    <t>Playground</t>
  </si>
  <si>
    <t>Vehicle</t>
  </si>
  <si>
    <t>Specified All Risks</t>
  </si>
  <si>
    <t>Litter Pickers</t>
  </si>
  <si>
    <t>PLANTERS TRANSFERRED IN (x13)</t>
  </si>
  <si>
    <t>FLOWER TOWERS TRANSFERRED IN (x8)</t>
  </si>
  <si>
    <t xml:space="preserve">Date </t>
  </si>
  <si>
    <t>Previous Value</t>
  </si>
  <si>
    <t>Restated Value</t>
  </si>
  <si>
    <t>Adjustment</t>
  </si>
  <si>
    <t>LITTER BINS TRANSFERRED IN (x83)</t>
  </si>
  <si>
    <t>PUBLIC SEATS TRANSFERRED IN (x168)</t>
  </si>
  <si>
    <t>BUS SHELTERS TRANSFERRED IN FROM WANSBECK DC (X37)</t>
  </si>
  <si>
    <t>TRANSFERRED IN FROM WANSBECK DC (X10)</t>
  </si>
  <si>
    <t>NEW PLAY EQUIPMENT (PEOPLE'S PARK)</t>
  </si>
  <si>
    <t>NEW PLAY EQUIPMENT (N SEATON)</t>
  </si>
  <si>
    <t>NEW PLAY EQUIPMENT (PADDOCK WOOD)</t>
  </si>
  <si>
    <t>NEW PLAY EQUIPMENT (BYWELL ROAD)</t>
  </si>
  <si>
    <t xml:space="preserve">Asset 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</si>
</sst>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0_ ;[Red]\-#,##0.00\ "/>
    <numFmt numFmtId="165" formatCode="[$-809]dd\ mmmm\ yyyy"/>
    <numFmt numFmtId="166" formatCode="#,##0_ ;[Red]\-#,##0\ "/>
    <numFmt numFmtId="167" formatCode="&quot;£&quot;#,##0.00"/>
    <numFmt numFmtId="168" formatCode="&quot;£&quot;#,##0.0"/>
    <numFmt numFmtId="169" formatCode="&quot;£&quot;#,##0"/>
    <numFmt numFmtId="170" formatCode="mmm\-yyyy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#,##0.000_ ;[Red]\-#,##0.000\ "/>
    <numFmt numFmtId="176" formatCode="#,##0.0_ ;[Red]\-#,##0.0\ 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20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20"/>
      <color theme="1"/>
      <name val="Calibri"/>
      <family val="2"/>
    </font>
    <font>
      <u val="single"/>
      <sz val="11"/>
      <color theme="1"/>
      <name val="Calibri"/>
      <family val="2"/>
    </font>
    <font>
      <b/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CC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94">
    <xf numFmtId="0" fontId="0" fillId="0" borderId="0" xfId="0" applyFont="1" applyAlignment="1">
      <alignment/>
    </xf>
    <xf numFmtId="0" fontId="47" fillId="0" borderId="0" xfId="0" applyFont="1" applyAlignment="1">
      <alignment/>
    </xf>
    <xf numFmtId="4" fontId="47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Alignment="1">
      <alignment horizontal="center"/>
    </xf>
    <xf numFmtId="164" fontId="47" fillId="33" borderId="10" xfId="0" applyNumberFormat="1" applyFont="1" applyFill="1" applyBorder="1" applyAlignment="1">
      <alignment horizontal="center"/>
    </xf>
    <xf numFmtId="164" fontId="47" fillId="0" borderId="0" xfId="0" applyNumberFormat="1" applyFont="1" applyFill="1" applyBorder="1" applyAlignment="1">
      <alignment horizontal="center"/>
    </xf>
    <xf numFmtId="0" fontId="47" fillId="0" borderId="0" xfId="0" applyFont="1" applyAlignment="1">
      <alignment horizontal="center"/>
    </xf>
    <xf numFmtId="166" fontId="0" fillId="0" borderId="0" xfId="0" applyNumberFormat="1" applyAlignment="1">
      <alignment horizontal="center"/>
    </xf>
    <xf numFmtId="166" fontId="0" fillId="33" borderId="10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49" fillId="0" borderId="0" xfId="0" applyFont="1" applyAlignment="1">
      <alignment/>
    </xf>
    <xf numFmtId="166" fontId="47" fillId="33" borderId="10" xfId="0" applyNumberFormat="1" applyFont="1" applyFill="1" applyBorder="1" applyAlignment="1">
      <alignment horizontal="center"/>
    </xf>
    <xf numFmtId="166" fontId="47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64" fontId="47" fillId="34" borderId="10" xfId="0" applyNumberFormat="1" applyFont="1" applyFill="1" applyBorder="1" applyAlignment="1">
      <alignment horizontal="center"/>
    </xf>
    <xf numFmtId="0" fontId="50" fillId="0" borderId="0" xfId="0" applyFont="1" applyAlignment="1">
      <alignment horizontal="center"/>
    </xf>
    <xf numFmtId="0" fontId="0" fillId="35" borderId="0" xfId="0" applyFill="1" applyAlignment="1">
      <alignment/>
    </xf>
    <xf numFmtId="14" fontId="0" fillId="35" borderId="0" xfId="0" applyNumberFormat="1" applyFill="1" applyAlignment="1">
      <alignment horizontal="center"/>
    </xf>
    <xf numFmtId="15" fontId="47" fillId="0" borderId="0" xfId="0" applyNumberFormat="1" applyFont="1" applyAlignment="1">
      <alignment horizontal="left"/>
    </xf>
    <xf numFmtId="0" fontId="51" fillId="0" borderId="0" xfId="0" applyFont="1" applyAlignment="1">
      <alignment/>
    </xf>
    <xf numFmtId="0" fontId="0" fillId="0" borderId="0" xfId="0" applyFill="1" applyAlignment="1">
      <alignment/>
    </xf>
    <xf numFmtId="14" fontId="0" fillId="0" borderId="0" xfId="0" applyNumberFormat="1" applyFill="1" applyAlignment="1">
      <alignment horizontal="center"/>
    </xf>
    <xf numFmtId="0" fontId="48" fillId="0" borderId="0" xfId="0" applyFont="1" applyAlignment="1">
      <alignment/>
    </xf>
    <xf numFmtId="14" fontId="48" fillId="0" borderId="0" xfId="0" applyNumberFormat="1" applyFont="1" applyAlignment="1">
      <alignment horizontal="center"/>
    </xf>
    <xf numFmtId="164" fontId="48" fillId="0" borderId="0" xfId="0" applyNumberFormat="1" applyFont="1" applyAlignment="1">
      <alignment horizontal="center"/>
    </xf>
    <xf numFmtId="0" fontId="52" fillId="0" borderId="0" xfId="0" applyFont="1" applyAlignment="1">
      <alignment/>
    </xf>
    <xf numFmtId="164" fontId="0" fillId="0" borderId="0" xfId="0" applyNumberFormat="1" applyFont="1" applyFill="1" applyBorder="1" applyAlignment="1">
      <alignment horizontal="center"/>
    </xf>
    <xf numFmtId="0" fontId="48" fillId="0" borderId="0" xfId="0" applyFont="1" applyAlignment="1">
      <alignment horizontal="center"/>
    </xf>
    <xf numFmtId="166" fontId="0" fillId="35" borderId="0" xfId="0" applyNumberFormat="1" applyFill="1" applyAlignment="1">
      <alignment horizontal="center"/>
    </xf>
    <xf numFmtId="0" fontId="0" fillId="35" borderId="0" xfId="0" applyFont="1" applyFill="1" applyAlignment="1">
      <alignment/>
    </xf>
    <xf numFmtId="166" fontId="0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166" fontId="0" fillId="0" borderId="0" xfId="0" applyNumberFormat="1" applyAlignment="1">
      <alignment/>
    </xf>
    <xf numFmtId="164" fontId="50" fillId="34" borderId="10" xfId="0" applyNumberFormat="1" applyFont="1" applyFill="1" applyBorder="1" applyAlignment="1">
      <alignment horizontal="center"/>
    </xf>
    <xf numFmtId="0" fontId="47" fillId="0" borderId="0" xfId="0" applyFont="1" applyAlignment="1" quotePrefix="1">
      <alignment horizontal="center"/>
    </xf>
    <xf numFmtId="166" fontId="0" fillId="0" borderId="0" xfId="0" applyNumberFormat="1" applyFill="1" applyAlignment="1">
      <alignment horizontal="center"/>
    </xf>
    <xf numFmtId="0" fontId="0" fillId="0" borderId="0" xfId="0" applyFont="1" applyFill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47" fillId="0" borderId="0" xfId="0" applyNumberFormat="1" applyFont="1" applyFill="1" applyBorder="1" applyAlignment="1">
      <alignment/>
    </xf>
    <xf numFmtId="0" fontId="53" fillId="0" borderId="0" xfId="0" applyFont="1" applyAlignment="1">
      <alignment horizontal="center"/>
    </xf>
    <xf numFmtId="4" fontId="53" fillId="0" borderId="0" xfId="0" applyNumberFormat="1" applyFont="1" applyAlignment="1">
      <alignment horizontal="center"/>
    </xf>
    <xf numFmtId="166" fontId="0" fillId="35" borderId="0" xfId="0" applyNumberFormat="1" applyFont="1" applyFill="1" applyBorder="1" applyAlignment="1">
      <alignment horizontal="center"/>
    </xf>
    <xf numFmtId="166" fontId="0" fillId="35" borderId="0" xfId="0" applyNumberFormat="1" applyFill="1" applyAlignment="1" quotePrefix="1">
      <alignment horizontal="center"/>
    </xf>
    <xf numFmtId="166" fontId="48" fillId="0" borderId="0" xfId="0" applyNumberFormat="1" applyFont="1" applyAlignment="1">
      <alignment horizontal="center"/>
    </xf>
    <xf numFmtId="0" fontId="53" fillId="0" borderId="0" xfId="0" applyFont="1" applyAlignment="1">
      <alignment/>
    </xf>
    <xf numFmtId="166" fontId="0" fillId="0" borderId="0" xfId="0" applyNumberFormat="1" applyAlignment="1" quotePrefix="1">
      <alignment horizontal="center"/>
    </xf>
    <xf numFmtId="0" fontId="0" fillId="0" borderId="0" xfId="0" applyAlignment="1" quotePrefix="1">
      <alignment horizontal="center"/>
    </xf>
    <xf numFmtId="164" fontId="47" fillId="0" borderId="11" xfId="0" applyNumberFormat="1" applyFont="1" applyFill="1" applyBorder="1" applyAlignment="1">
      <alignment horizontal="center"/>
    </xf>
    <xf numFmtId="4" fontId="47" fillId="0" borderId="0" xfId="0" applyNumberFormat="1" applyFont="1" applyAlignment="1">
      <alignment horizontal="left"/>
    </xf>
    <xf numFmtId="166" fontId="0" fillId="0" borderId="0" xfId="0" applyNumberFormat="1" applyFill="1" applyAlignment="1" quotePrefix="1">
      <alignment horizontal="center"/>
    </xf>
    <xf numFmtId="0" fontId="0" fillId="35" borderId="0" xfId="0" applyFill="1" applyAlignment="1">
      <alignment horizontal="center"/>
    </xf>
    <xf numFmtId="164" fontId="0" fillId="35" borderId="0" xfId="0" applyNumberFormat="1" applyFill="1" applyAlignment="1">
      <alignment horizontal="center"/>
    </xf>
    <xf numFmtId="0" fontId="0" fillId="35" borderId="0" xfId="0" applyFont="1" applyFill="1" applyAlignment="1">
      <alignment horizontal="center"/>
    </xf>
    <xf numFmtId="164" fontId="0" fillId="35" borderId="0" xfId="0" applyNumberFormat="1" applyFont="1" applyFill="1" applyBorder="1" applyAlignment="1">
      <alignment horizontal="center"/>
    </xf>
    <xf numFmtId="166" fontId="47" fillId="35" borderId="0" xfId="0" applyNumberFormat="1" applyFont="1" applyFill="1" applyBorder="1" applyAlignment="1">
      <alignment horizontal="center"/>
    </xf>
    <xf numFmtId="0" fontId="50" fillId="0" borderId="0" xfId="0" applyFont="1" applyAlignment="1">
      <alignment horizontal="left"/>
    </xf>
    <xf numFmtId="15" fontId="50" fillId="0" borderId="0" xfId="0" applyNumberFormat="1" applyFont="1" applyAlignment="1">
      <alignment horizontal="left"/>
    </xf>
    <xf numFmtId="164" fontId="0" fillId="0" borderId="0" xfId="0" applyNumberFormat="1" applyFill="1" applyAlignment="1">
      <alignment horizontal="center"/>
    </xf>
    <xf numFmtId="0" fontId="25" fillId="35" borderId="0" xfId="0" applyFont="1" applyFill="1" applyAlignment="1">
      <alignment/>
    </xf>
    <xf numFmtId="14" fontId="25" fillId="35" borderId="0" xfId="0" applyNumberFormat="1" applyFont="1" applyFill="1" applyAlignment="1">
      <alignment horizontal="center"/>
    </xf>
    <xf numFmtId="166" fontId="25" fillId="35" borderId="0" xfId="0" applyNumberFormat="1" applyFont="1" applyFill="1" applyAlignment="1">
      <alignment horizontal="center"/>
    </xf>
    <xf numFmtId="0" fontId="25" fillId="35" borderId="0" xfId="0" applyFont="1" applyFill="1" applyAlignment="1">
      <alignment horizontal="center"/>
    </xf>
    <xf numFmtId="164" fontId="25" fillId="35" borderId="0" xfId="0" applyNumberFormat="1" applyFont="1" applyFill="1" applyAlignment="1">
      <alignment horizontal="center"/>
    </xf>
    <xf numFmtId="164" fontId="0" fillId="35" borderId="0" xfId="0" applyNumberFormat="1" applyFill="1" applyAlignment="1">
      <alignment/>
    </xf>
    <xf numFmtId="164" fontId="0" fillId="0" borderId="0" xfId="0" applyNumberFormat="1" applyFill="1" applyAlignment="1">
      <alignment/>
    </xf>
    <xf numFmtId="0" fontId="52" fillId="0" borderId="0" xfId="0" applyFont="1" applyFill="1" applyAlignment="1">
      <alignment/>
    </xf>
    <xf numFmtId="0" fontId="0" fillId="35" borderId="0" xfId="0" applyFill="1" applyBorder="1" applyAlignment="1">
      <alignment/>
    </xf>
    <xf numFmtId="14" fontId="0" fillId="35" borderId="0" xfId="0" applyNumberFormat="1" applyFill="1" applyBorder="1" applyAlignment="1">
      <alignment horizontal="center"/>
    </xf>
    <xf numFmtId="164" fontId="0" fillId="35" borderId="0" xfId="0" applyNumberFormat="1" applyFill="1" applyBorder="1" applyAlignment="1">
      <alignment horizontal="center"/>
    </xf>
    <xf numFmtId="14" fontId="0" fillId="35" borderId="0" xfId="0" applyNumberFormat="1" applyFill="1" applyBorder="1" applyAlignment="1">
      <alignment horizontal="center" vertical="top"/>
    </xf>
    <xf numFmtId="4" fontId="0" fillId="35" borderId="0" xfId="0" applyNumberFormat="1" applyFill="1" applyBorder="1" applyAlignment="1">
      <alignment horizontal="center"/>
    </xf>
    <xf numFmtId="2" fontId="0" fillId="35" borderId="0" xfId="0" applyNumberFormat="1" applyFill="1" applyBorder="1" applyAlignment="1">
      <alignment horizontal="center"/>
    </xf>
    <xf numFmtId="164" fontId="0" fillId="0" borderId="0" xfId="0" applyNumberFormat="1" applyFill="1" applyAlignment="1">
      <alignment/>
    </xf>
    <xf numFmtId="0" fontId="47" fillId="36" borderId="10" xfId="0" applyFont="1" applyFill="1" applyBorder="1" applyAlignment="1">
      <alignment/>
    </xf>
    <xf numFmtId="0" fontId="53" fillId="36" borderId="10" xfId="0" applyFont="1" applyFill="1" applyBorder="1" applyAlignment="1">
      <alignment/>
    </xf>
    <xf numFmtId="0" fontId="47" fillId="36" borderId="10" xfId="0" applyFont="1" applyFill="1" applyBorder="1" applyAlignment="1">
      <alignment horizontal="center"/>
    </xf>
    <xf numFmtId="4" fontId="47" fillId="36" borderId="10" xfId="0" applyNumberFormat="1" applyFont="1" applyFill="1" applyBorder="1" applyAlignment="1">
      <alignment horizontal="center" wrapText="1"/>
    </xf>
    <xf numFmtId="0" fontId="53" fillId="36" borderId="10" xfId="0" applyFont="1" applyFill="1" applyBorder="1" applyAlignment="1">
      <alignment horizontal="center" wrapText="1"/>
    </xf>
    <xf numFmtId="0" fontId="26" fillId="36" borderId="10" xfId="0" applyFont="1" applyFill="1" applyBorder="1" applyAlignment="1">
      <alignment horizontal="center" wrapText="1"/>
    </xf>
    <xf numFmtId="14" fontId="0" fillId="36" borderId="10" xfId="0" applyNumberFormat="1" applyFill="1" applyBorder="1" applyAlignment="1">
      <alignment horizontal="center"/>
    </xf>
    <xf numFmtId="166" fontId="0" fillId="36" borderId="10" xfId="0" applyNumberFormat="1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164" fontId="47" fillId="36" borderId="10" xfId="0" applyNumberFormat="1" applyFont="1" applyFill="1" applyBorder="1" applyAlignment="1">
      <alignment horizontal="center"/>
    </xf>
    <xf numFmtId="0" fontId="47" fillId="4" borderId="10" xfId="0" applyFont="1" applyFill="1" applyBorder="1" applyAlignment="1">
      <alignment/>
    </xf>
    <xf numFmtId="14" fontId="0" fillId="4" borderId="10" xfId="0" applyNumberFormat="1" applyFill="1" applyBorder="1" applyAlignment="1">
      <alignment/>
    </xf>
    <xf numFmtId="166" fontId="0" fillId="4" borderId="10" xfId="0" applyNumberFormat="1" applyFill="1" applyBorder="1" applyAlignment="1">
      <alignment horizontal="center"/>
    </xf>
    <xf numFmtId="0" fontId="0" fillId="4" borderId="10" xfId="0" applyFill="1" applyBorder="1" applyAlignment="1">
      <alignment/>
    </xf>
    <xf numFmtId="164" fontId="0" fillId="4" borderId="10" xfId="0" applyNumberFormat="1" applyFill="1" applyBorder="1" applyAlignment="1">
      <alignment horizontal="center"/>
    </xf>
    <xf numFmtId="164" fontId="0" fillId="4" borderId="10" xfId="0" applyNumberFormat="1" applyFill="1" applyBorder="1" applyAlignment="1">
      <alignment/>
    </xf>
    <xf numFmtId="0" fontId="0" fillId="4" borderId="10" xfId="0" applyFont="1" applyFill="1" applyBorder="1" applyAlignment="1">
      <alignment/>
    </xf>
    <xf numFmtId="14" fontId="0" fillId="4" borderId="10" xfId="0" applyNumberFormat="1" applyFill="1" applyBorder="1" applyAlignment="1">
      <alignment horizontal="center"/>
    </xf>
    <xf numFmtId="14" fontId="48" fillId="4" borderId="10" xfId="0" applyNumberFormat="1" applyFont="1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47" fillId="7" borderId="10" xfId="0" applyFont="1" applyFill="1" applyBorder="1" applyAlignment="1">
      <alignment/>
    </xf>
    <xf numFmtId="14" fontId="0" fillId="7" borderId="10" xfId="0" applyNumberFormat="1" applyFill="1" applyBorder="1" applyAlignment="1">
      <alignment horizontal="center"/>
    </xf>
    <xf numFmtId="166" fontId="0" fillId="7" borderId="10" xfId="0" applyNumberFormat="1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164" fontId="0" fillId="7" borderId="10" xfId="0" applyNumberFormat="1" applyFill="1" applyBorder="1" applyAlignment="1">
      <alignment horizontal="center"/>
    </xf>
    <xf numFmtId="164" fontId="0" fillId="7" borderId="10" xfId="0" applyNumberFormat="1" applyFill="1" applyBorder="1" applyAlignment="1">
      <alignment/>
    </xf>
    <xf numFmtId="0" fontId="0" fillId="7" borderId="10" xfId="0" applyFill="1" applyBorder="1" applyAlignment="1">
      <alignment/>
    </xf>
    <xf numFmtId="164" fontId="47" fillId="7" borderId="10" xfId="0" applyNumberFormat="1" applyFont="1" applyFill="1" applyBorder="1" applyAlignment="1">
      <alignment horizontal="center"/>
    </xf>
    <xf numFmtId="0" fontId="47" fillId="6" borderId="10" xfId="0" applyFont="1" applyFill="1" applyBorder="1" applyAlignment="1">
      <alignment/>
    </xf>
    <xf numFmtId="14" fontId="0" fillId="6" borderId="10" xfId="0" applyNumberFormat="1" applyFill="1" applyBorder="1" applyAlignment="1">
      <alignment horizontal="center"/>
    </xf>
    <xf numFmtId="166" fontId="0" fillId="6" borderId="10" xfId="0" applyNumberFormat="1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164" fontId="0" fillId="6" borderId="10" xfId="0" applyNumberFormat="1" applyFill="1" applyBorder="1" applyAlignment="1">
      <alignment horizontal="center"/>
    </xf>
    <xf numFmtId="164" fontId="0" fillId="6" borderId="10" xfId="0" applyNumberFormat="1" applyFill="1" applyBorder="1" applyAlignment="1">
      <alignment/>
    </xf>
    <xf numFmtId="0" fontId="0" fillId="6" borderId="10" xfId="0" applyFill="1" applyBorder="1" applyAlignment="1">
      <alignment/>
    </xf>
    <xf numFmtId="164" fontId="47" fillId="6" borderId="10" xfId="0" applyNumberFormat="1" applyFont="1" applyFill="1" applyBorder="1" applyAlignment="1">
      <alignment horizontal="center"/>
    </xf>
    <xf numFmtId="0" fontId="47" fillId="10" borderId="10" xfId="0" applyFont="1" applyFill="1" applyBorder="1" applyAlignment="1">
      <alignment/>
    </xf>
    <xf numFmtId="14" fontId="0" fillId="10" borderId="10" xfId="0" applyNumberFormat="1" applyFill="1" applyBorder="1" applyAlignment="1">
      <alignment horizontal="center"/>
    </xf>
    <xf numFmtId="0" fontId="0" fillId="10" borderId="10" xfId="0" applyFill="1" applyBorder="1" applyAlignment="1">
      <alignment horizontal="center"/>
    </xf>
    <xf numFmtId="164" fontId="0" fillId="10" borderId="10" xfId="0" applyNumberFormat="1" applyFill="1" applyBorder="1" applyAlignment="1">
      <alignment horizontal="center"/>
    </xf>
    <xf numFmtId="0" fontId="0" fillId="10" borderId="10" xfId="0" applyFill="1" applyBorder="1" applyAlignment="1">
      <alignment/>
    </xf>
    <xf numFmtId="166" fontId="0" fillId="10" borderId="10" xfId="0" applyNumberFormat="1" applyFont="1" applyFill="1" applyBorder="1" applyAlignment="1">
      <alignment horizontal="center"/>
    </xf>
    <xf numFmtId="164" fontId="47" fillId="10" borderId="10" xfId="0" applyNumberFormat="1" applyFont="1" applyFill="1" applyBorder="1" applyAlignment="1">
      <alignment horizontal="center"/>
    </xf>
    <xf numFmtId="0" fontId="47" fillId="5" borderId="10" xfId="0" applyFont="1" applyFill="1" applyBorder="1" applyAlignment="1">
      <alignment/>
    </xf>
    <xf numFmtId="14" fontId="0" fillId="5" borderId="10" xfId="0" applyNumberFormat="1" applyFill="1" applyBorder="1" applyAlignment="1">
      <alignment horizontal="center"/>
    </xf>
    <xf numFmtId="166" fontId="0" fillId="5" borderId="10" xfId="0" applyNumberFormat="1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164" fontId="0" fillId="5" borderId="10" xfId="0" applyNumberFormat="1" applyFill="1" applyBorder="1" applyAlignment="1">
      <alignment horizontal="center"/>
    </xf>
    <xf numFmtId="164" fontId="0" fillId="5" borderId="10" xfId="0" applyNumberFormat="1" applyFill="1" applyBorder="1" applyAlignment="1">
      <alignment/>
    </xf>
    <xf numFmtId="0" fontId="0" fillId="5" borderId="10" xfId="0" applyFill="1" applyBorder="1" applyAlignment="1">
      <alignment/>
    </xf>
    <xf numFmtId="14" fontId="48" fillId="5" borderId="10" xfId="0" applyNumberFormat="1" applyFont="1" applyFill="1" applyBorder="1" applyAlignment="1">
      <alignment horizontal="center"/>
    </xf>
    <xf numFmtId="166" fontId="0" fillId="5" borderId="10" xfId="0" applyNumberFormat="1" applyFont="1" applyFill="1" applyBorder="1" applyAlignment="1">
      <alignment horizontal="center"/>
    </xf>
    <xf numFmtId="164" fontId="47" fillId="5" borderId="10" xfId="0" applyNumberFormat="1" applyFont="1" applyFill="1" applyBorder="1" applyAlignment="1">
      <alignment horizontal="center"/>
    </xf>
    <xf numFmtId="0" fontId="47" fillId="2" borderId="10" xfId="0" applyFont="1" applyFill="1" applyBorder="1" applyAlignment="1">
      <alignment/>
    </xf>
    <xf numFmtId="14" fontId="0" fillId="2" borderId="10" xfId="0" applyNumberFormat="1" applyFill="1" applyBorder="1" applyAlignment="1">
      <alignment horizontal="center"/>
    </xf>
    <xf numFmtId="166" fontId="0" fillId="2" borderId="10" xfId="0" applyNumberForma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164" fontId="0" fillId="2" borderId="10" xfId="0" applyNumberFormat="1" applyFill="1" applyBorder="1" applyAlignment="1">
      <alignment horizontal="center"/>
    </xf>
    <xf numFmtId="164" fontId="0" fillId="2" borderId="10" xfId="0" applyNumberFormat="1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0" xfId="0" applyFont="1" applyFill="1" applyBorder="1" applyAlignment="1">
      <alignment/>
    </xf>
    <xf numFmtId="14" fontId="0" fillId="2" borderId="10" xfId="0" applyNumberFormat="1" applyFill="1" applyBorder="1" applyAlignment="1">
      <alignment/>
    </xf>
    <xf numFmtId="166" fontId="47" fillId="2" borderId="10" xfId="0" applyNumberFormat="1" applyFont="1" applyFill="1" applyBorder="1" applyAlignment="1">
      <alignment horizontal="center"/>
    </xf>
    <xf numFmtId="164" fontId="47" fillId="2" borderId="12" xfId="0" applyNumberFormat="1" applyFont="1" applyFill="1" applyBorder="1" applyAlignment="1">
      <alignment horizontal="center"/>
    </xf>
    <xf numFmtId="0" fontId="47" fillId="9" borderId="10" xfId="0" applyFont="1" applyFill="1" applyBorder="1" applyAlignment="1">
      <alignment/>
    </xf>
    <xf numFmtId="14" fontId="0" fillId="9" borderId="10" xfId="0" applyNumberFormat="1" applyFont="1" applyFill="1" applyBorder="1" applyAlignment="1">
      <alignment horizontal="center"/>
    </xf>
    <xf numFmtId="166" fontId="0" fillId="9" borderId="10" xfId="0" applyNumberFormat="1" applyFont="1" applyFill="1" applyBorder="1" applyAlignment="1">
      <alignment horizontal="center"/>
    </xf>
    <xf numFmtId="0" fontId="0" fillId="9" borderId="10" xfId="0" applyFont="1" applyFill="1" applyBorder="1" applyAlignment="1">
      <alignment horizontal="center"/>
    </xf>
    <xf numFmtId="164" fontId="0" fillId="9" borderId="10" xfId="0" applyNumberFormat="1" applyFont="1" applyFill="1" applyBorder="1" applyAlignment="1">
      <alignment horizontal="center"/>
    </xf>
    <xf numFmtId="164" fontId="0" fillId="9" borderId="10" xfId="0" applyNumberFormat="1" applyFont="1" applyFill="1" applyBorder="1" applyAlignment="1">
      <alignment/>
    </xf>
    <xf numFmtId="0" fontId="0" fillId="9" borderId="10" xfId="0" applyFill="1" applyBorder="1" applyAlignment="1">
      <alignment/>
    </xf>
    <xf numFmtId="14" fontId="0" fillId="9" borderId="10" xfId="0" applyNumberFormat="1" applyFill="1" applyBorder="1" applyAlignment="1">
      <alignment horizontal="center"/>
    </xf>
    <xf numFmtId="166" fontId="0" fillId="9" borderId="10" xfId="0" applyNumberFormat="1" applyFill="1" applyBorder="1" applyAlignment="1">
      <alignment horizontal="center"/>
    </xf>
    <xf numFmtId="0" fontId="0" fillId="9" borderId="10" xfId="0" applyFill="1" applyBorder="1" applyAlignment="1">
      <alignment horizontal="center"/>
    </xf>
    <xf numFmtId="164" fontId="0" fillId="9" borderId="10" xfId="0" applyNumberFormat="1" applyFill="1" applyBorder="1" applyAlignment="1">
      <alignment horizontal="center"/>
    </xf>
    <xf numFmtId="164" fontId="0" fillId="9" borderId="10" xfId="0" applyNumberFormat="1" applyFill="1" applyBorder="1" applyAlignment="1">
      <alignment/>
    </xf>
    <xf numFmtId="0" fontId="25" fillId="9" borderId="10" xfId="0" applyFont="1" applyFill="1" applyBorder="1" applyAlignment="1">
      <alignment/>
    </xf>
    <xf numFmtId="14" fontId="25" fillId="9" borderId="10" xfId="0" applyNumberFormat="1" applyFont="1" applyFill="1" applyBorder="1" applyAlignment="1">
      <alignment horizontal="center"/>
    </xf>
    <xf numFmtId="166" fontId="25" fillId="9" borderId="10" xfId="0" applyNumberFormat="1" applyFont="1" applyFill="1" applyBorder="1" applyAlignment="1">
      <alignment horizontal="center"/>
    </xf>
    <xf numFmtId="0" fontId="25" fillId="9" borderId="10" xfId="0" applyFont="1" applyFill="1" applyBorder="1" applyAlignment="1">
      <alignment horizontal="center"/>
    </xf>
    <xf numFmtId="164" fontId="25" fillId="9" borderId="10" xfId="0" applyNumberFormat="1" applyFont="1" applyFill="1" applyBorder="1" applyAlignment="1">
      <alignment horizontal="center"/>
    </xf>
    <xf numFmtId="166" fontId="47" fillId="9" borderId="10" xfId="0" applyNumberFormat="1" applyFont="1" applyFill="1" applyBorder="1" applyAlignment="1">
      <alignment horizontal="center"/>
    </xf>
    <xf numFmtId="0" fontId="47" fillId="33" borderId="10" xfId="0" applyFont="1" applyFill="1" applyBorder="1" applyAlignment="1">
      <alignment/>
    </xf>
    <xf numFmtId="14" fontId="0" fillId="33" borderId="10" xfId="0" applyNumberForma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164" fontId="0" fillId="33" borderId="10" xfId="0" applyNumberFormat="1" applyFill="1" applyBorder="1" applyAlignment="1">
      <alignment horizontal="center"/>
    </xf>
    <xf numFmtId="164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/>
    </xf>
    <xf numFmtId="164" fontId="47" fillId="4" borderId="10" xfId="0" applyNumberFormat="1" applyFont="1" applyFill="1" applyBorder="1" applyAlignment="1">
      <alignment horizontal="center"/>
    </xf>
    <xf numFmtId="164" fontId="47" fillId="37" borderId="10" xfId="0" applyNumberFormat="1" applyFont="1" applyFill="1" applyBorder="1" applyAlignment="1">
      <alignment horizontal="center"/>
    </xf>
    <xf numFmtId="0" fontId="47" fillId="37" borderId="10" xfId="0" applyFont="1" applyFill="1" applyBorder="1" applyAlignment="1">
      <alignment/>
    </xf>
    <xf numFmtId="14" fontId="0" fillId="37" borderId="10" xfId="0" applyNumberFormat="1" applyFill="1" applyBorder="1" applyAlignment="1">
      <alignment horizontal="center"/>
    </xf>
    <xf numFmtId="166" fontId="0" fillId="37" borderId="10" xfId="0" applyNumberFormat="1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164" fontId="0" fillId="37" borderId="10" xfId="0" applyNumberFormat="1" applyFill="1" applyBorder="1" applyAlignment="1">
      <alignment horizontal="center"/>
    </xf>
    <xf numFmtId="164" fontId="0" fillId="37" borderId="10" xfId="0" applyNumberFormat="1" applyFill="1" applyBorder="1" applyAlignment="1">
      <alignment/>
    </xf>
    <xf numFmtId="0" fontId="0" fillId="37" borderId="10" xfId="0" applyFill="1" applyBorder="1" applyAlignment="1">
      <alignment/>
    </xf>
    <xf numFmtId="164" fontId="47" fillId="37" borderId="10" xfId="0" applyNumberFormat="1" applyFont="1" applyFill="1" applyBorder="1" applyAlignment="1">
      <alignment/>
    </xf>
    <xf numFmtId="164" fontId="47" fillId="38" borderId="10" xfId="0" applyNumberFormat="1" applyFont="1" applyFill="1" applyBorder="1" applyAlignment="1">
      <alignment horizontal="center"/>
    </xf>
    <xf numFmtId="0" fontId="47" fillId="38" borderId="10" xfId="0" applyFont="1" applyFill="1" applyBorder="1" applyAlignment="1">
      <alignment/>
    </xf>
    <xf numFmtId="14" fontId="0" fillId="38" borderId="10" xfId="0" applyNumberFormat="1" applyFill="1" applyBorder="1" applyAlignment="1">
      <alignment horizontal="center"/>
    </xf>
    <xf numFmtId="166" fontId="0" fillId="38" borderId="10" xfId="0" applyNumberFormat="1" applyFill="1" applyBorder="1" applyAlignment="1">
      <alignment horizontal="center"/>
    </xf>
    <xf numFmtId="0" fontId="0" fillId="38" borderId="10" xfId="0" applyFill="1" applyBorder="1" applyAlignment="1">
      <alignment horizontal="center"/>
    </xf>
    <xf numFmtId="0" fontId="0" fillId="38" borderId="10" xfId="0" applyFill="1" applyBorder="1" applyAlignment="1">
      <alignment/>
    </xf>
    <xf numFmtId="164" fontId="0" fillId="38" borderId="10" xfId="0" applyNumberFormat="1" applyFont="1" applyFill="1" applyBorder="1" applyAlignment="1">
      <alignment horizontal="center"/>
    </xf>
    <xf numFmtId="164" fontId="0" fillId="38" borderId="10" xfId="0" applyNumberFormat="1" applyFill="1" applyBorder="1" applyAlignment="1">
      <alignment horizontal="center"/>
    </xf>
    <xf numFmtId="0" fontId="47" fillId="39" borderId="10" xfId="0" applyFont="1" applyFill="1" applyBorder="1" applyAlignment="1">
      <alignment/>
    </xf>
    <xf numFmtId="14" fontId="0" fillId="39" borderId="10" xfId="0" applyNumberFormat="1" applyFont="1" applyFill="1" applyBorder="1" applyAlignment="1">
      <alignment horizontal="center"/>
    </xf>
    <xf numFmtId="166" fontId="0" fillId="39" borderId="10" xfId="0" applyNumberFormat="1" applyFont="1" applyFill="1" applyBorder="1" applyAlignment="1">
      <alignment horizontal="center"/>
    </xf>
    <xf numFmtId="0" fontId="0" fillId="39" borderId="10" xfId="0" applyFont="1" applyFill="1" applyBorder="1" applyAlignment="1">
      <alignment horizontal="center"/>
    </xf>
    <xf numFmtId="164" fontId="47" fillId="39" borderId="10" xfId="0" applyNumberFormat="1" applyFont="1" applyFill="1" applyBorder="1" applyAlignment="1">
      <alignment horizontal="center"/>
    </xf>
    <xf numFmtId="164" fontId="0" fillId="39" borderId="10" xfId="0" applyNumberFormat="1" applyFont="1" applyFill="1" applyBorder="1" applyAlignment="1">
      <alignment/>
    </xf>
    <xf numFmtId="164" fontId="0" fillId="39" borderId="10" xfId="0" applyNumberFormat="1" applyFont="1" applyFill="1" applyBorder="1" applyAlignment="1">
      <alignment horizontal="center"/>
    </xf>
    <xf numFmtId="0" fontId="0" fillId="39" borderId="10" xfId="0" applyFont="1" applyFill="1" applyBorder="1" applyAlignment="1">
      <alignment/>
    </xf>
    <xf numFmtId="166" fontId="0" fillId="39" borderId="10" xfId="0" applyNumberFormat="1" applyFont="1" applyFill="1" applyBorder="1" applyAlignment="1" quotePrefix="1">
      <alignment horizontal="center"/>
    </xf>
    <xf numFmtId="166" fontId="47" fillId="39" borderId="10" xfId="0" applyNumberFormat="1" applyFont="1" applyFill="1" applyBorder="1" applyAlignment="1">
      <alignment horizontal="center"/>
    </xf>
    <xf numFmtId="164" fontId="0" fillId="36" borderId="10" xfId="0" applyNumberFormat="1" applyFill="1" applyBorder="1" applyAlignment="1">
      <alignment horizontal="center"/>
    </xf>
    <xf numFmtId="0" fontId="0" fillId="36" borderId="10" xfId="0" applyFill="1" applyBorder="1" applyAlignment="1">
      <alignment/>
    </xf>
    <xf numFmtId="164" fontId="0" fillId="36" borderId="10" xfId="0" applyNumberFormat="1" applyFill="1" applyBorder="1" applyAlignment="1">
      <alignment/>
    </xf>
    <xf numFmtId="166" fontId="47" fillId="36" borderId="10" xfId="0" applyNumberFormat="1" applyFont="1" applyFill="1" applyBorder="1" applyAlignment="1">
      <alignment horizontal="center"/>
    </xf>
    <xf numFmtId="0" fontId="47" fillId="40" borderId="10" xfId="0" applyFont="1" applyFill="1" applyBorder="1" applyAlignment="1">
      <alignment/>
    </xf>
    <xf numFmtId="14" fontId="0" fillId="40" borderId="10" xfId="0" applyNumberFormat="1" applyFont="1" applyFill="1" applyBorder="1" applyAlignment="1">
      <alignment horizontal="center"/>
    </xf>
    <xf numFmtId="166" fontId="0" fillId="40" borderId="10" xfId="0" applyNumberFormat="1" applyFont="1" applyFill="1" applyBorder="1" applyAlignment="1">
      <alignment horizontal="center"/>
    </xf>
    <xf numFmtId="0" fontId="0" fillId="40" borderId="10" xfId="0" applyFont="1" applyFill="1" applyBorder="1" applyAlignment="1">
      <alignment horizontal="center"/>
    </xf>
    <xf numFmtId="164" fontId="0" fillId="40" borderId="10" xfId="0" applyNumberFormat="1" applyFont="1" applyFill="1" applyBorder="1" applyAlignment="1">
      <alignment horizontal="center"/>
    </xf>
    <xf numFmtId="164" fontId="0" fillId="40" borderId="10" xfId="0" applyNumberFormat="1" applyFont="1" applyFill="1" applyBorder="1" applyAlignment="1">
      <alignment/>
    </xf>
    <xf numFmtId="0" fontId="0" fillId="40" borderId="10" xfId="0" applyFill="1" applyBorder="1" applyAlignment="1">
      <alignment/>
    </xf>
    <xf numFmtId="14" fontId="0" fillId="40" borderId="10" xfId="0" applyNumberFormat="1" applyFill="1" applyBorder="1" applyAlignment="1">
      <alignment horizontal="center"/>
    </xf>
    <xf numFmtId="166" fontId="0" fillId="40" borderId="10" xfId="0" applyNumberFormat="1" applyFill="1" applyBorder="1" applyAlignment="1">
      <alignment horizontal="center"/>
    </xf>
    <xf numFmtId="0" fontId="0" fillId="40" borderId="10" xfId="0" applyFill="1" applyBorder="1" applyAlignment="1">
      <alignment horizontal="center"/>
    </xf>
    <xf numFmtId="164" fontId="0" fillId="40" borderId="10" xfId="0" applyNumberFormat="1" applyFill="1" applyBorder="1" applyAlignment="1">
      <alignment horizontal="center"/>
    </xf>
    <xf numFmtId="166" fontId="0" fillId="40" borderId="10" xfId="0" applyNumberFormat="1" applyFill="1" applyBorder="1" applyAlignment="1" quotePrefix="1">
      <alignment horizontal="center"/>
    </xf>
    <xf numFmtId="166" fontId="47" fillId="40" borderId="10" xfId="0" applyNumberFormat="1" applyFont="1" applyFill="1" applyBorder="1" applyAlignment="1">
      <alignment horizontal="center"/>
    </xf>
    <xf numFmtId="164" fontId="47" fillId="40" borderId="10" xfId="0" applyNumberFormat="1" applyFont="1" applyFill="1" applyBorder="1" applyAlignment="1">
      <alignment horizontal="center"/>
    </xf>
    <xf numFmtId="14" fontId="0" fillId="6" borderId="10" xfId="0" applyNumberFormat="1" applyFont="1" applyFill="1" applyBorder="1" applyAlignment="1">
      <alignment horizontal="center"/>
    </xf>
    <xf numFmtId="166" fontId="0" fillId="6" borderId="10" xfId="0" applyNumberFormat="1" applyFont="1" applyFill="1" applyBorder="1" applyAlignment="1">
      <alignment horizontal="center"/>
    </xf>
    <xf numFmtId="0" fontId="0" fillId="6" borderId="10" xfId="0" applyFont="1" applyFill="1" applyBorder="1" applyAlignment="1">
      <alignment horizontal="center"/>
    </xf>
    <xf numFmtId="164" fontId="0" fillId="6" borderId="10" xfId="0" applyNumberFormat="1" applyFont="1" applyFill="1" applyBorder="1" applyAlignment="1">
      <alignment horizontal="center"/>
    </xf>
    <xf numFmtId="164" fontId="0" fillId="6" borderId="10" xfId="0" applyNumberFormat="1" applyFont="1" applyFill="1" applyBorder="1" applyAlignment="1">
      <alignment/>
    </xf>
    <xf numFmtId="166" fontId="47" fillId="6" borderId="10" xfId="0" applyNumberFormat="1" applyFont="1" applyFill="1" applyBorder="1" applyAlignment="1">
      <alignment horizontal="center"/>
    </xf>
    <xf numFmtId="14" fontId="0" fillId="10" borderId="10" xfId="0" applyNumberFormat="1" applyFont="1" applyFill="1" applyBorder="1" applyAlignment="1">
      <alignment horizontal="center"/>
    </xf>
    <xf numFmtId="166" fontId="47" fillId="10" borderId="10" xfId="0" applyNumberFormat="1" applyFont="1" applyFill="1" applyBorder="1" applyAlignment="1">
      <alignment horizontal="center"/>
    </xf>
    <xf numFmtId="0" fontId="0" fillId="10" borderId="10" xfId="0" applyFont="1" applyFill="1" applyBorder="1" applyAlignment="1">
      <alignment horizontal="center"/>
    </xf>
    <xf numFmtId="164" fontId="0" fillId="10" borderId="10" xfId="0" applyNumberFormat="1" applyFont="1" applyFill="1" applyBorder="1" applyAlignment="1">
      <alignment/>
    </xf>
    <xf numFmtId="164" fontId="0" fillId="10" borderId="10" xfId="0" applyNumberFormat="1" applyFont="1" applyFill="1" applyBorder="1" applyAlignment="1">
      <alignment horizontal="center"/>
    </xf>
    <xf numFmtId="0" fontId="0" fillId="10" borderId="10" xfId="0" applyFont="1" applyFill="1" applyBorder="1" applyAlignment="1">
      <alignment/>
    </xf>
    <xf numFmtId="14" fontId="0" fillId="10" borderId="10" xfId="0" applyNumberFormat="1" applyFill="1" applyBorder="1" applyAlignment="1">
      <alignment horizontal="center" vertical="top"/>
    </xf>
    <xf numFmtId="4" fontId="0" fillId="10" borderId="10" xfId="0" applyNumberFormat="1" applyFill="1" applyBorder="1" applyAlignment="1">
      <alignment horizontal="center"/>
    </xf>
    <xf numFmtId="2" fontId="0" fillId="10" borderId="10" xfId="0" applyNumberFormat="1" applyFill="1" applyBorder="1" applyAlignment="1">
      <alignment horizontal="center"/>
    </xf>
    <xf numFmtId="0" fontId="54" fillId="0" borderId="0" xfId="0" applyFont="1" applyAlignment="1">
      <alignment/>
    </xf>
    <xf numFmtId="169" fontId="54" fillId="0" borderId="10" xfId="0" applyNumberFormat="1" applyFont="1" applyBorder="1" applyAlignment="1">
      <alignment/>
    </xf>
    <xf numFmtId="0" fontId="54" fillId="0" borderId="13" xfId="0" applyFont="1" applyBorder="1" applyAlignment="1">
      <alignment/>
    </xf>
    <xf numFmtId="169" fontId="54" fillId="0" borderId="14" xfId="0" applyNumberFormat="1" applyFont="1" applyBorder="1" applyAlignment="1">
      <alignment/>
    </xf>
    <xf numFmtId="0" fontId="54" fillId="0" borderId="15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4" fillId="0" borderId="16" xfId="0" applyFont="1" applyBorder="1" applyAlignment="1">
      <alignment horizontal="center" vertical="center" wrapText="1"/>
    </xf>
    <xf numFmtId="0" fontId="55" fillId="0" borderId="17" xfId="0" applyFont="1" applyBorder="1" applyAlignment="1">
      <alignment/>
    </xf>
    <xf numFmtId="169" fontId="55" fillId="0" borderId="18" xfId="0" applyNumberFormat="1" applyFont="1" applyBorder="1" applyAlignment="1">
      <alignment/>
    </xf>
    <xf numFmtId="169" fontId="55" fillId="0" borderId="19" xfId="0" applyNumberFormat="1" applyFont="1" applyBorder="1" applyAlignment="1">
      <alignment/>
    </xf>
    <xf numFmtId="164" fontId="0" fillId="10" borderId="12" xfId="0" applyNumberFormat="1" applyFont="1" applyFill="1" applyBorder="1" applyAlignment="1">
      <alignment horizontal="center"/>
    </xf>
    <xf numFmtId="164" fontId="0" fillId="10" borderId="12" xfId="0" applyNumberFormat="1" applyFont="1" applyFill="1" applyBorder="1" applyAlignment="1">
      <alignment/>
    </xf>
    <xf numFmtId="0" fontId="47" fillId="36" borderId="10" xfId="0" applyFont="1" applyFill="1" applyBorder="1" applyAlignment="1">
      <alignment horizontal="center" wrapText="1"/>
    </xf>
    <xf numFmtId="166" fontId="0" fillId="10" borderId="10" xfId="0" applyNumberFormat="1" applyFill="1" applyBorder="1" applyAlignment="1">
      <alignment horizontal="center"/>
    </xf>
    <xf numFmtId="164" fontId="0" fillId="10" borderId="10" xfId="0" applyNumberFormat="1" applyFill="1" applyBorder="1" applyAlignment="1">
      <alignment/>
    </xf>
    <xf numFmtId="14" fontId="0" fillId="33" borderId="10" xfId="0" applyNumberFormat="1" applyFont="1" applyFill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166" fontId="0" fillId="7" borderId="10" xfId="0" applyNumberFormat="1" applyFont="1" applyFill="1" applyBorder="1" applyAlignment="1">
      <alignment horizontal="center"/>
    </xf>
    <xf numFmtId="164" fontId="0" fillId="7" borderId="10" xfId="0" applyNumberFormat="1" applyFont="1" applyFill="1" applyBorder="1" applyAlignment="1">
      <alignment horizontal="center"/>
    </xf>
    <xf numFmtId="164" fontId="0" fillId="36" borderId="10" xfId="0" applyNumberFormat="1" applyFill="1" applyBorder="1" applyAlignment="1">
      <alignment horizontal="right"/>
    </xf>
    <xf numFmtId="0" fontId="0" fillId="10" borderId="12" xfId="0" applyFont="1" applyFill="1" applyBorder="1" applyAlignment="1">
      <alignment/>
    </xf>
    <xf numFmtId="164" fontId="53" fillId="4" borderId="10" xfId="0" applyNumberFormat="1" applyFont="1" applyFill="1" applyBorder="1" applyAlignment="1">
      <alignment horizontal="center"/>
    </xf>
    <xf numFmtId="164" fontId="53" fillId="7" borderId="10" xfId="0" applyNumberFormat="1" applyFont="1" applyFill="1" applyBorder="1" applyAlignment="1">
      <alignment horizontal="center"/>
    </xf>
    <xf numFmtId="164" fontId="53" fillId="6" borderId="10" xfId="0" applyNumberFormat="1" applyFont="1" applyFill="1" applyBorder="1" applyAlignment="1">
      <alignment horizontal="center"/>
    </xf>
    <xf numFmtId="164" fontId="53" fillId="5" borderId="10" xfId="0" applyNumberFormat="1" applyFont="1" applyFill="1" applyBorder="1" applyAlignment="1">
      <alignment horizontal="center"/>
    </xf>
    <xf numFmtId="164" fontId="53" fillId="39" borderId="10" xfId="0" applyNumberFormat="1" applyFont="1" applyFill="1" applyBorder="1" applyAlignment="1">
      <alignment horizontal="center"/>
    </xf>
    <xf numFmtId="164" fontId="53" fillId="2" borderId="12" xfId="0" applyNumberFormat="1" applyFont="1" applyFill="1" applyBorder="1" applyAlignment="1">
      <alignment horizontal="center"/>
    </xf>
    <xf numFmtId="164" fontId="53" fillId="38" borderId="10" xfId="0" applyNumberFormat="1" applyFont="1" applyFill="1" applyBorder="1" applyAlignment="1">
      <alignment horizontal="center"/>
    </xf>
    <xf numFmtId="164" fontId="53" fillId="37" borderId="10" xfId="0" applyNumberFormat="1" applyFont="1" applyFill="1" applyBorder="1" applyAlignment="1">
      <alignment horizontal="center"/>
    </xf>
    <xf numFmtId="166" fontId="53" fillId="36" borderId="10" xfId="0" applyNumberFormat="1" applyFont="1" applyFill="1" applyBorder="1" applyAlignment="1">
      <alignment horizontal="center"/>
    </xf>
    <xf numFmtId="164" fontId="53" fillId="40" borderId="10" xfId="0" applyNumberFormat="1" applyFont="1" applyFill="1" applyBorder="1" applyAlignment="1">
      <alignment horizontal="center"/>
    </xf>
    <xf numFmtId="0" fontId="56" fillId="0" borderId="10" xfId="0" applyFont="1" applyBorder="1" applyAlignment="1">
      <alignment/>
    </xf>
    <xf numFmtId="0" fontId="0" fillId="0" borderId="10" xfId="0" applyBorder="1" applyAlignment="1">
      <alignment/>
    </xf>
    <xf numFmtId="166" fontId="50" fillId="0" borderId="0" xfId="0" applyNumberFormat="1" applyFont="1" applyAlignment="1">
      <alignment/>
    </xf>
    <xf numFmtId="167" fontId="30" fillId="25" borderId="0" xfId="0" applyNumberFormat="1" applyFont="1" applyFill="1" applyAlignment="1">
      <alignment/>
    </xf>
    <xf numFmtId="14" fontId="0" fillId="4" borderId="0" xfId="0" applyNumberFormat="1" applyFill="1" applyBorder="1" applyAlignment="1">
      <alignment horizontal="center"/>
    </xf>
    <xf numFmtId="14" fontId="0" fillId="5" borderId="0" xfId="0" applyNumberFormat="1" applyFill="1" applyBorder="1" applyAlignment="1">
      <alignment horizontal="center"/>
    </xf>
    <xf numFmtId="14" fontId="0" fillId="10" borderId="0" xfId="0" applyNumberFormat="1" applyFill="1" applyBorder="1" applyAlignment="1">
      <alignment horizontal="center"/>
    </xf>
    <xf numFmtId="14" fontId="0" fillId="9" borderId="0" xfId="0" applyNumberFormat="1" applyFill="1" applyBorder="1" applyAlignment="1">
      <alignment horizontal="center"/>
    </xf>
    <xf numFmtId="14" fontId="0" fillId="9" borderId="0" xfId="0" applyNumberFormat="1" applyFont="1" applyFill="1" applyBorder="1" applyAlignment="1">
      <alignment horizontal="center"/>
    </xf>
    <xf numFmtId="14" fontId="25" fillId="9" borderId="0" xfId="0" applyNumberFormat="1" applyFont="1" applyFill="1" applyBorder="1" applyAlignment="1">
      <alignment horizontal="center"/>
    </xf>
    <xf numFmtId="44" fontId="0" fillId="0" borderId="0" xfId="44" applyFont="1" applyFill="1" applyBorder="1" applyAlignment="1">
      <alignment horizontal="center"/>
    </xf>
    <xf numFmtId="44" fontId="0" fillId="0" borderId="0" xfId="44" applyFont="1" applyAlignment="1">
      <alignment/>
    </xf>
    <xf numFmtId="44" fontId="25" fillId="0" borderId="0" xfId="44" applyFont="1" applyFill="1" applyBorder="1" applyAlignment="1">
      <alignment horizontal="center"/>
    </xf>
    <xf numFmtId="44" fontId="0" fillId="0" borderId="0" xfId="0" applyNumberFormat="1" applyAlignment="1">
      <alignment/>
    </xf>
    <xf numFmtId="0" fontId="47" fillId="0" borderId="0" xfId="0" applyFont="1" applyAlignment="1">
      <alignment wrapText="1"/>
    </xf>
    <xf numFmtId="44" fontId="47" fillId="0" borderId="0" xfId="44" applyFont="1" applyAlignment="1">
      <alignment/>
    </xf>
    <xf numFmtId="0" fontId="0" fillId="4" borderId="0" xfId="0" applyFill="1" applyBorder="1" applyAlignment="1">
      <alignment/>
    </xf>
    <xf numFmtId="0" fontId="0" fillId="5" borderId="0" xfId="0" applyFill="1" applyBorder="1" applyAlignment="1">
      <alignment/>
    </xf>
    <xf numFmtId="0" fontId="0" fillId="10" borderId="0" xfId="0" applyFont="1" applyFill="1" applyBorder="1" applyAlignment="1">
      <alignment/>
    </xf>
    <xf numFmtId="0" fontId="0" fillId="9" borderId="0" xfId="0" applyFill="1" applyBorder="1" applyAlignment="1">
      <alignment/>
    </xf>
    <xf numFmtId="0" fontId="25" fillId="9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4" fontId="0" fillId="33" borderId="0" xfId="0" applyNumberFormat="1" applyFill="1" applyBorder="1" applyAlignment="1">
      <alignment horizontal="center"/>
    </xf>
    <xf numFmtId="0" fontId="0" fillId="6" borderId="0" xfId="0" applyFill="1" applyBorder="1" applyAlignment="1">
      <alignment wrapText="1"/>
    </xf>
    <xf numFmtId="14" fontId="0" fillId="6" borderId="0" xfId="0" applyNumberFormat="1" applyFill="1" applyBorder="1" applyAlignment="1">
      <alignment horizontal="center"/>
    </xf>
    <xf numFmtId="0" fontId="0" fillId="37" borderId="0" xfId="0" applyFill="1" applyBorder="1" applyAlignment="1">
      <alignment/>
    </xf>
    <xf numFmtId="14" fontId="0" fillId="37" borderId="0" xfId="0" applyNumberFormat="1" applyFill="1" applyBorder="1" applyAlignment="1">
      <alignment horizontal="center"/>
    </xf>
    <xf numFmtId="0" fontId="0" fillId="36" borderId="0" xfId="0" applyFill="1" applyBorder="1" applyAlignment="1">
      <alignment/>
    </xf>
    <xf numFmtId="14" fontId="0" fillId="36" borderId="0" xfId="0" applyNumberFormat="1" applyFill="1" applyBorder="1" applyAlignment="1">
      <alignment horizontal="center"/>
    </xf>
    <xf numFmtId="0" fontId="0" fillId="40" borderId="0" xfId="0" applyFill="1" applyBorder="1" applyAlignment="1">
      <alignment wrapText="1"/>
    </xf>
    <xf numFmtId="14" fontId="0" fillId="40" borderId="0" xfId="0" applyNumberFormat="1" applyFont="1" applyFill="1" applyBorder="1" applyAlignment="1">
      <alignment horizontal="center"/>
    </xf>
    <xf numFmtId="0" fontId="0" fillId="40" borderId="0" xfId="0" applyFill="1" applyBorder="1" applyAlignment="1">
      <alignment/>
    </xf>
    <xf numFmtId="44" fontId="47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D18" comment="" totalsRowShown="0">
  <autoFilter ref="A1:D18"/>
  <tableColumns count="4">
    <tableColumn id="1" name="Asset"/>
    <tableColumn id="2" name="Initial Cost/Asset Value"/>
    <tableColumn id="3" name="Replacement Cost/Insurance Value"/>
    <tableColumn id="4" name="Insurance Ref.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1"/>
  <sheetViews>
    <sheetView zoomScalePageLayoutView="0" workbookViewId="0" topLeftCell="A1">
      <pane xSplit="4" ySplit="4" topLeftCell="E47" activePane="bottomRight" state="frozen"/>
      <selection pane="topLeft" activeCell="A1" sqref="A1"/>
      <selection pane="topRight" activeCell="E1" sqref="E1"/>
      <selection pane="bottomLeft" activeCell="A5" sqref="A5"/>
      <selection pane="bottomRight" activeCell="D31" sqref="D31"/>
    </sheetView>
  </sheetViews>
  <sheetFormatPr defaultColWidth="9.140625" defaultRowHeight="15"/>
  <cols>
    <col min="1" max="1" width="41.8515625" style="0" customWidth="1"/>
    <col min="2" max="3" width="16.00390625" style="0" customWidth="1"/>
    <col min="4" max="4" width="30.00390625" style="0" customWidth="1"/>
    <col min="5" max="5" width="18.7109375" style="0" customWidth="1"/>
    <col min="6" max="6" width="17.7109375" style="0" customWidth="1"/>
    <col min="7" max="7" width="34.8515625" style="0" customWidth="1"/>
  </cols>
  <sheetData>
    <row r="1" spans="1:7" ht="26.25">
      <c r="A1" s="25" t="s">
        <v>0</v>
      </c>
      <c r="B1" s="1"/>
      <c r="C1" s="1"/>
      <c r="D1" s="1"/>
      <c r="E1" s="1"/>
      <c r="F1" s="1"/>
      <c r="G1" s="1"/>
    </row>
    <row r="2" spans="1:7" ht="15">
      <c r="A2" s="1"/>
      <c r="B2" s="1"/>
      <c r="C2" s="1"/>
      <c r="D2" s="1"/>
      <c r="E2" s="1"/>
      <c r="F2" s="1"/>
      <c r="G2" s="1"/>
    </row>
    <row r="3" spans="1:7" ht="15">
      <c r="A3" s="1" t="s">
        <v>1</v>
      </c>
      <c r="B3" s="1" t="s">
        <v>2</v>
      </c>
      <c r="C3" s="10" t="s">
        <v>38</v>
      </c>
      <c r="D3" s="10" t="s">
        <v>3</v>
      </c>
      <c r="E3" s="2" t="s">
        <v>4</v>
      </c>
      <c r="F3" s="2" t="s">
        <v>5</v>
      </c>
      <c r="G3" s="1" t="s">
        <v>6</v>
      </c>
    </row>
    <row r="4" spans="3:6" ht="15">
      <c r="C4" s="11"/>
      <c r="E4" s="2" t="s">
        <v>7</v>
      </c>
      <c r="F4" s="2" t="s">
        <v>7</v>
      </c>
    </row>
    <row r="5" spans="1:6" ht="15">
      <c r="A5" s="16" t="s">
        <v>8</v>
      </c>
      <c r="B5" s="6"/>
      <c r="C5" s="11"/>
      <c r="E5" s="4"/>
      <c r="F5" s="4"/>
    </row>
    <row r="6" spans="1:6" ht="15">
      <c r="A6" s="5" t="s">
        <v>9</v>
      </c>
      <c r="B6" s="7">
        <v>40248</v>
      </c>
      <c r="C6" s="11">
        <v>1</v>
      </c>
      <c r="D6" s="3" t="s">
        <v>30</v>
      </c>
      <c r="E6" s="4">
        <v>214.1</v>
      </c>
      <c r="F6" s="4">
        <v>214.1</v>
      </c>
    </row>
    <row r="7" spans="1:6" ht="15">
      <c r="A7" s="5" t="s">
        <v>10</v>
      </c>
      <c r="B7" s="7">
        <v>40248</v>
      </c>
      <c r="C7" s="11">
        <v>1</v>
      </c>
      <c r="D7" s="3" t="s">
        <v>30</v>
      </c>
      <c r="E7" s="4">
        <v>509.99</v>
      </c>
      <c r="F7" s="4">
        <v>509.99</v>
      </c>
    </row>
    <row r="8" spans="1:6" ht="15">
      <c r="A8" s="5" t="s">
        <v>11</v>
      </c>
      <c r="B8" s="7">
        <v>40248</v>
      </c>
      <c r="C8" s="11">
        <v>1</v>
      </c>
      <c r="D8" s="3" t="s">
        <v>30</v>
      </c>
      <c r="E8" s="4">
        <v>314.99</v>
      </c>
      <c r="F8" s="4">
        <v>314.99</v>
      </c>
    </row>
    <row r="9" spans="1:6" ht="15">
      <c r="A9" s="5" t="s">
        <v>12</v>
      </c>
      <c r="B9" s="7">
        <v>40248</v>
      </c>
      <c r="C9" s="11">
        <v>1</v>
      </c>
      <c r="D9" s="3" t="s">
        <v>30</v>
      </c>
      <c r="E9" s="4">
        <v>449.99</v>
      </c>
      <c r="F9" s="4">
        <v>449.99</v>
      </c>
    </row>
    <row r="10" spans="1:6" ht="15">
      <c r="A10" s="5" t="s">
        <v>13</v>
      </c>
      <c r="B10" s="7">
        <v>40248</v>
      </c>
      <c r="C10" s="11">
        <v>2</v>
      </c>
      <c r="D10" s="3" t="s">
        <v>30</v>
      </c>
      <c r="E10" s="4">
        <v>814.08</v>
      </c>
      <c r="F10" s="4">
        <v>814.08</v>
      </c>
    </row>
    <row r="11" spans="1:6" ht="15">
      <c r="A11" s="5" t="s">
        <v>14</v>
      </c>
      <c r="B11" s="7">
        <v>40248</v>
      </c>
      <c r="C11" s="11">
        <v>1</v>
      </c>
      <c r="D11" s="3" t="s">
        <v>30</v>
      </c>
      <c r="E11" s="4">
        <v>383.8</v>
      </c>
      <c r="F11" s="4">
        <v>383.8</v>
      </c>
    </row>
    <row r="12" spans="1:6" ht="15">
      <c r="A12" s="5" t="s">
        <v>15</v>
      </c>
      <c r="B12" s="7">
        <v>40248</v>
      </c>
      <c r="C12" s="11">
        <v>1</v>
      </c>
      <c r="D12" s="3" t="s">
        <v>30</v>
      </c>
      <c r="E12" s="4">
        <v>711.29</v>
      </c>
      <c r="F12" s="4">
        <v>711.29</v>
      </c>
    </row>
    <row r="13" spans="1:6" ht="15">
      <c r="A13" s="5" t="s">
        <v>16</v>
      </c>
      <c r="B13" s="7">
        <v>40248</v>
      </c>
      <c r="C13" s="11">
        <v>1</v>
      </c>
      <c r="D13" s="3" t="s">
        <v>30</v>
      </c>
      <c r="E13" s="4">
        <v>516.9</v>
      </c>
      <c r="F13" s="4">
        <v>516.9</v>
      </c>
    </row>
    <row r="14" spans="1:6" ht="15">
      <c r="A14" t="s">
        <v>17</v>
      </c>
      <c r="B14" s="7">
        <v>41354</v>
      </c>
      <c r="C14" s="11">
        <v>2</v>
      </c>
      <c r="D14" s="3" t="s">
        <v>30</v>
      </c>
      <c r="E14" s="4">
        <v>1279</v>
      </c>
      <c r="F14" s="4">
        <v>1279</v>
      </c>
    </row>
    <row r="15" spans="1:6" ht="15">
      <c r="A15" t="s">
        <v>18</v>
      </c>
      <c r="B15" s="7">
        <v>41670</v>
      </c>
      <c r="C15" s="11">
        <v>1</v>
      </c>
      <c r="D15" s="3" t="s">
        <v>30</v>
      </c>
      <c r="E15" s="4">
        <v>254</v>
      </c>
      <c r="F15" s="4">
        <v>254</v>
      </c>
    </row>
    <row r="16" spans="1:6" ht="15">
      <c r="A16" t="s">
        <v>19</v>
      </c>
      <c r="B16" s="7">
        <v>41879</v>
      </c>
      <c r="C16" s="11">
        <v>1</v>
      </c>
      <c r="D16" s="3" t="s">
        <v>30</v>
      </c>
      <c r="E16" s="4">
        <v>284.72</v>
      </c>
      <c r="F16" s="4">
        <v>284.72</v>
      </c>
    </row>
    <row r="17" spans="1:6" ht="15">
      <c r="A17" s="1" t="s">
        <v>31</v>
      </c>
      <c r="B17" s="7"/>
      <c r="C17" s="11"/>
      <c r="D17" s="3"/>
      <c r="E17" s="8">
        <f>SUM(E6:E16)</f>
        <v>5732.860000000001</v>
      </c>
      <c r="F17" s="8">
        <f>SUM(F6:F16)</f>
        <v>5732.860000000001</v>
      </c>
    </row>
    <row r="18" spans="2:6" ht="15">
      <c r="B18" s="7"/>
      <c r="C18" s="11"/>
      <c r="D18" s="3"/>
      <c r="E18" s="9"/>
      <c r="F18" s="9"/>
    </row>
    <row r="19" spans="1:6" ht="15">
      <c r="A19" s="16" t="s">
        <v>20</v>
      </c>
      <c r="B19" s="7"/>
      <c r="C19" s="11"/>
      <c r="D19" s="3"/>
      <c r="E19" s="4"/>
      <c r="F19" s="4"/>
    </row>
    <row r="20" spans="1:6" ht="15">
      <c r="A20" t="s">
        <v>21</v>
      </c>
      <c r="B20" s="7">
        <v>41794</v>
      </c>
      <c r="C20" s="11">
        <v>12</v>
      </c>
      <c r="D20" s="3" t="s">
        <v>30</v>
      </c>
      <c r="E20" s="4">
        <v>878</v>
      </c>
      <c r="F20" s="4">
        <v>878</v>
      </c>
    </row>
    <row r="21" spans="1:6" ht="15">
      <c r="A21" t="s">
        <v>22</v>
      </c>
      <c r="B21" s="7">
        <v>41794</v>
      </c>
      <c r="C21" s="11">
        <v>1</v>
      </c>
      <c r="D21" s="3" t="s">
        <v>30</v>
      </c>
      <c r="E21" s="4">
        <v>1484</v>
      </c>
      <c r="F21" s="4">
        <v>1484</v>
      </c>
    </row>
    <row r="22" spans="1:6" ht="15">
      <c r="A22" t="s">
        <v>23</v>
      </c>
      <c r="B22" s="7">
        <v>41794</v>
      </c>
      <c r="C22" s="11">
        <v>2</v>
      </c>
      <c r="D22" s="3" t="s">
        <v>30</v>
      </c>
      <c r="E22" s="4">
        <v>310</v>
      </c>
      <c r="F22" s="4">
        <v>310</v>
      </c>
    </row>
    <row r="23" spans="1:6" ht="15">
      <c r="A23" t="s">
        <v>24</v>
      </c>
      <c r="B23" s="7">
        <v>41794</v>
      </c>
      <c r="C23" s="11">
        <v>3</v>
      </c>
      <c r="D23" s="3" t="s">
        <v>30</v>
      </c>
      <c r="E23" s="4">
        <v>597</v>
      </c>
      <c r="F23" s="4">
        <v>597</v>
      </c>
    </row>
    <row r="24" spans="1:6" ht="15">
      <c r="A24" t="s">
        <v>25</v>
      </c>
      <c r="B24" s="7">
        <v>41794</v>
      </c>
      <c r="C24" s="11">
        <v>2</v>
      </c>
      <c r="D24" s="3" t="s">
        <v>30</v>
      </c>
      <c r="E24" s="4">
        <v>166.94</v>
      </c>
      <c r="F24" s="4">
        <v>166.94</v>
      </c>
    </row>
    <row r="25" spans="1:6" ht="15">
      <c r="A25" t="s">
        <v>26</v>
      </c>
      <c r="B25" s="7">
        <v>41887</v>
      </c>
      <c r="C25" s="11">
        <v>2</v>
      </c>
      <c r="D25" s="3" t="s">
        <v>30</v>
      </c>
      <c r="E25" s="4">
        <v>136</v>
      </c>
      <c r="F25" s="4">
        <v>136</v>
      </c>
    </row>
    <row r="26" spans="1:6" ht="15">
      <c r="A26" t="s">
        <v>27</v>
      </c>
      <c r="B26" s="7">
        <v>41976</v>
      </c>
      <c r="C26" s="11">
        <v>2</v>
      </c>
      <c r="D26" s="3" t="s">
        <v>30</v>
      </c>
      <c r="E26" s="4">
        <v>91.46</v>
      </c>
      <c r="F26" s="4">
        <v>91.46</v>
      </c>
    </row>
    <row r="27" spans="1:6" ht="15">
      <c r="A27" t="s">
        <v>28</v>
      </c>
      <c r="B27" s="7">
        <v>42081</v>
      </c>
      <c r="C27" s="11">
        <v>1</v>
      </c>
      <c r="D27" s="3" t="s">
        <v>30</v>
      </c>
      <c r="E27" s="4">
        <v>269</v>
      </c>
      <c r="F27" s="4">
        <v>269</v>
      </c>
    </row>
    <row r="28" spans="1:6" ht="15">
      <c r="A28" t="s">
        <v>29</v>
      </c>
      <c r="B28" s="7">
        <v>42081</v>
      </c>
      <c r="C28" s="11">
        <v>2</v>
      </c>
      <c r="D28" s="3" t="s">
        <v>30</v>
      </c>
      <c r="E28" s="4">
        <v>58.94</v>
      </c>
      <c r="F28" s="4">
        <v>58.94</v>
      </c>
    </row>
    <row r="29" spans="1:6" ht="15">
      <c r="A29" s="22" t="s">
        <v>86</v>
      </c>
      <c r="B29" s="23">
        <v>42815</v>
      </c>
      <c r="C29" s="11">
        <v>1</v>
      </c>
      <c r="D29" s="3" t="s">
        <v>30</v>
      </c>
      <c r="E29" s="4">
        <v>179</v>
      </c>
      <c r="F29" s="4">
        <v>179</v>
      </c>
    </row>
    <row r="30" spans="1:6" ht="15">
      <c r="A30" s="22" t="s">
        <v>87</v>
      </c>
      <c r="B30" s="23">
        <v>42815</v>
      </c>
      <c r="C30" s="11">
        <v>1</v>
      </c>
      <c r="D30" s="3" t="s">
        <v>30</v>
      </c>
      <c r="E30" s="4">
        <v>50.97</v>
      </c>
      <c r="F30" s="4">
        <v>50.97</v>
      </c>
    </row>
    <row r="31" spans="1:6" ht="15">
      <c r="A31" s="1" t="s">
        <v>31</v>
      </c>
      <c r="B31" s="7"/>
      <c r="C31" s="11"/>
      <c r="D31" s="3"/>
      <c r="E31" s="8">
        <f>SUM(E20:E30)</f>
        <v>4221.31</v>
      </c>
      <c r="F31" s="8">
        <f>SUM(F20:F30)</f>
        <v>4221.31</v>
      </c>
    </row>
    <row r="32" spans="2:6" ht="15">
      <c r="B32" s="7"/>
      <c r="C32" s="11"/>
      <c r="D32" s="3"/>
      <c r="E32" s="4"/>
      <c r="F32" s="4"/>
    </row>
    <row r="33" spans="1:6" ht="15">
      <c r="A33" s="16" t="s">
        <v>32</v>
      </c>
      <c r="B33" s="7"/>
      <c r="C33" s="11"/>
      <c r="D33" s="3"/>
      <c r="E33" s="4"/>
      <c r="F33" s="4"/>
    </row>
    <row r="34" spans="1:6" ht="15">
      <c r="A34" t="s">
        <v>33</v>
      </c>
      <c r="B34" s="7">
        <v>40478</v>
      </c>
      <c r="C34" s="11">
        <v>1</v>
      </c>
      <c r="D34" s="3" t="s">
        <v>30</v>
      </c>
      <c r="E34" s="4">
        <v>2049.68</v>
      </c>
      <c r="F34" s="4">
        <v>2049.68</v>
      </c>
    </row>
    <row r="35" spans="1:6" ht="15">
      <c r="A35" t="s">
        <v>34</v>
      </c>
      <c r="B35" s="7">
        <v>40478</v>
      </c>
      <c r="C35" s="11">
        <v>1</v>
      </c>
      <c r="D35" s="3" t="s">
        <v>30</v>
      </c>
      <c r="E35" s="4">
        <v>1664.04</v>
      </c>
      <c r="F35" s="4">
        <v>1664.04</v>
      </c>
    </row>
    <row r="36" spans="1:6" ht="15">
      <c r="A36" t="s">
        <v>35</v>
      </c>
      <c r="B36" s="7">
        <v>40478</v>
      </c>
      <c r="C36" s="11">
        <v>1</v>
      </c>
      <c r="D36" s="3" t="s">
        <v>30</v>
      </c>
      <c r="E36" s="4">
        <v>454.05</v>
      </c>
      <c r="F36" s="4">
        <v>454.05</v>
      </c>
    </row>
    <row r="37" spans="1:6" ht="15">
      <c r="A37" s="1" t="s">
        <v>31</v>
      </c>
      <c r="B37" s="7"/>
      <c r="C37" s="11"/>
      <c r="D37" s="3"/>
      <c r="E37" s="8">
        <f>SUM(E34:E36)</f>
        <v>4167.7699999999995</v>
      </c>
      <c r="F37" s="8">
        <f>SUM(F34:F36)</f>
        <v>4167.7699999999995</v>
      </c>
    </row>
    <row r="38" spans="2:6" ht="15">
      <c r="B38" s="7"/>
      <c r="C38" s="11"/>
      <c r="D38" s="3"/>
      <c r="E38" s="4"/>
      <c r="F38" s="4"/>
    </row>
    <row r="39" spans="1:6" ht="15">
      <c r="A39" s="16" t="s">
        <v>36</v>
      </c>
      <c r="B39" s="7"/>
      <c r="C39" s="11"/>
      <c r="D39" s="3"/>
      <c r="E39" s="4"/>
      <c r="F39" s="4"/>
    </row>
    <row r="40" spans="1:7" ht="15">
      <c r="A40" t="s">
        <v>37</v>
      </c>
      <c r="B40" s="7">
        <v>40269</v>
      </c>
      <c r="C40" s="11">
        <v>35</v>
      </c>
      <c r="D40" s="3" t="s">
        <v>77</v>
      </c>
      <c r="E40" s="4">
        <v>37</v>
      </c>
      <c r="F40" s="4">
        <v>37</v>
      </c>
      <c r="G40" t="s">
        <v>78</v>
      </c>
    </row>
    <row r="41" spans="1:6" ht="15">
      <c r="A41" t="s">
        <v>39</v>
      </c>
      <c r="B41" s="7">
        <v>40866</v>
      </c>
      <c r="C41" s="11">
        <v>1</v>
      </c>
      <c r="D41" s="3" t="s">
        <v>77</v>
      </c>
      <c r="E41" s="4">
        <v>500</v>
      </c>
      <c r="F41" s="4">
        <v>500</v>
      </c>
    </row>
    <row r="42" spans="1:6" ht="15">
      <c r="A42" t="s">
        <v>85</v>
      </c>
      <c r="B42" s="7">
        <v>41236</v>
      </c>
      <c r="C42" s="11">
        <v>10</v>
      </c>
      <c r="D42" s="3" t="s">
        <v>77</v>
      </c>
      <c r="E42" s="4">
        <v>2860</v>
      </c>
      <c r="F42" s="4">
        <v>2860</v>
      </c>
    </row>
    <row r="43" spans="1:6" ht="15">
      <c r="A43" t="s">
        <v>85</v>
      </c>
      <c r="B43" s="7">
        <v>41607</v>
      </c>
      <c r="C43" s="11">
        <v>3</v>
      </c>
      <c r="D43" s="3" t="s">
        <v>77</v>
      </c>
      <c r="E43" s="4">
        <v>1500</v>
      </c>
      <c r="F43" s="4">
        <v>1500</v>
      </c>
    </row>
    <row r="44" spans="1:6" ht="15">
      <c r="A44" t="s">
        <v>85</v>
      </c>
      <c r="B44" s="7">
        <v>42334</v>
      </c>
      <c r="C44" s="11">
        <v>4</v>
      </c>
      <c r="D44" s="3" t="s">
        <v>77</v>
      </c>
      <c r="E44" s="4">
        <v>2000</v>
      </c>
      <c r="F44" s="4">
        <v>2000</v>
      </c>
    </row>
    <row r="45" spans="1:6" ht="15">
      <c r="A45" s="22" t="s">
        <v>85</v>
      </c>
      <c r="B45" s="23">
        <v>42801</v>
      </c>
      <c r="C45" s="11">
        <v>4</v>
      </c>
      <c r="D45" s="3" t="s">
        <v>77</v>
      </c>
      <c r="E45" s="4">
        <v>2000</v>
      </c>
      <c r="F45" s="4">
        <v>2000</v>
      </c>
    </row>
    <row r="46" spans="2:6" ht="15">
      <c r="B46" s="7"/>
      <c r="C46" s="17">
        <f>SUM(C40:C45)</f>
        <v>57</v>
      </c>
      <c r="D46" s="3"/>
      <c r="E46" s="4"/>
      <c r="F46" s="4"/>
    </row>
    <row r="47" spans="2:6" ht="15">
      <c r="B47" s="7"/>
      <c r="C47" s="18"/>
      <c r="D47" s="3"/>
      <c r="E47" s="4"/>
      <c r="F47" s="4"/>
    </row>
    <row r="48" spans="1:6" ht="15">
      <c r="A48" t="s">
        <v>40</v>
      </c>
      <c r="B48" s="7">
        <v>41607</v>
      </c>
      <c r="C48" s="11">
        <v>80</v>
      </c>
      <c r="D48" s="3"/>
      <c r="E48" s="4">
        <v>5200</v>
      </c>
      <c r="F48" s="4">
        <v>5200</v>
      </c>
    </row>
    <row r="49" spans="1:6" ht="15">
      <c r="A49" s="1" t="s">
        <v>31</v>
      </c>
      <c r="B49" s="7"/>
      <c r="C49" s="11"/>
      <c r="D49" s="3"/>
      <c r="E49" s="8">
        <f>SUM(E40:E48)</f>
        <v>14097</v>
      </c>
      <c r="F49" s="8">
        <f>SUM(F40:F48)</f>
        <v>14097</v>
      </c>
    </row>
    <row r="50" spans="2:6" ht="15">
      <c r="B50" s="7"/>
      <c r="C50" s="11"/>
      <c r="D50" s="3"/>
      <c r="E50" s="4"/>
      <c r="F50" s="4"/>
    </row>
    <row r="51" spans="1:6" ht="15">
      <c r="A51" s="16" t="s">
        <v>41</v>
      </c>
      <c r="B51" s="7"/>
      <c r="C51" s="11"/>
      <c r="D51" s="3"/>
      <c r="E51" s="4"/>
      <c r="F51" s="4"/>
    </row>
    <row r="52" spans="1:6" ht="15">
      <c r="A52" t="s">
        <v>42</v>
      </c>
      <c r="B52" s="7">
        <v>40611</v>
      </c>
      <c r="C52" s="11">
        <v>5</v>
      </c>
      <c r="D52" s="3"/>
      <c r="E52" s="8">
        <v>2388.3</v>
      </c>
      <c r="F52" s="8">
        <v>2388.3</v>
      </c>
    </row>
    <row r="53" spans="2:6" ht="15">
      <c r="B53" s="7"/>
      <c r="C53" s="11"/>
      <c r="D53" s="3"/>
      <c r="E53" s="15"/>
      <c r="F53" s="15"/>
    </row>
    <row r="54" spans="1:6" ht="15">
      <c r="A54" t="s">
        <v>43</v>
      </c>
      <c r="B54" s="7">
        <v>41212</v>
      </c>
      <c r="C54" s="11">
        <v>3</v>
      </c>
      <c r="D54" s="3"/>
      <c r="E54" s="8">
        <v>3900</v>
      </c>
      <c r="F54" s="8">
        <v>3900</v>
      </c>
    </row>
    <row r="55" spans="2:6" ht="15">
      <c r="B55" s="7"/>
      <c r="C55" s="11"/>
      <c r="D55" s="3"/>
      <c r="E55" s="4"/>
      <c r="F55" s="4"/>
    </row>
    <row r="56" spans="2:6" ht="15">
      <c r="B56" s="7"/>
      <c r="C56" s="11"/>
      <c r="D56" s="3"/>
      <c r="E56" s="4"/>
      <c r="F56" s="4"/>
    </row>
    <row r="57" spans="1:6" ht="15">
      <c r="A57" t="s">
        <v>44</v>
      </c>
      <c r="B57" s="7">
        <v>41000</v>
      </c>
      <c r="C57" s="11">
        <v>168</v>
      </c>
      <c r="D57" s="3"/>
      <c r="E57" s="4">
        <v>0</v>
      </c>
      <c r="F57" s="4">
        <v>0</v>
      </c>
    </row>
    <row r="58" spans="1:6" ht="15">
      <c r="A58" t="s">
        <v>45</v>
      </c>
      <c r="B58" s="7">
        <v>41973</v>
      </c>
      <c r="C58" s="11">
        <v>1</v>
      </c>
      <c r="D58" s="3" t="s">
        <v>46</v>
      </c>
      <c r="E58" s="4">
        <v>435</v>
      </c>
      <c r="F58" s="4">
        <v>435</v>
      </c>
    </row>
    <row r="59" spans="1:6" ht="15">
      <c r="A59" t="s">
        <v>45</v>
      </c>
      <c r="B59" s="7">
        <v>42215</v>
      </c>
      <c r="C59" s="11">
        <v>1</v>
      </c>
      <c r="D59" s="3" t="s">
        <v>47</v>
      </c>
      <c r="E59" s="4">
        <v>405</v>
      </c>
      <c r="F59" s="4">
        <v>405</v>
      </c>
    </row>
    <row r="60" spans="1:6" ht="15">
      <c r="A60" t="s">
        <v>45</v>
      </c>
      <c r="B60" s="7">
        <v>42246</v>
      </c>
      <c r="C60" s="11">
        <v>1</v>
      </c>
      <c r="D60" s="3" t="s">
        <v>48</v>
      </c>
      <c r="E60" s="4">
        <v>584</v>
      </c>
      <c r="F60" s="4">
        <v>584</v>
      </c>
    </row>
    <row r="61" spans="1:6" ht="15">
      <c r="A61" s="22" t="s">
        <v>45</v>
      </c>
      <c r="B61" s="23">
        <v>42786</v>
      </c>
      <c r="C61" s="11">
        <v>1</v>
      </c>
      <c r="D61" s="3" t="s">
        <v>84</v>
      </c>
      <c r="E61" s="4">
        <v>769.17</v>
      </c>
      <c r="F61" s="4">
        <v>769.17</v>
      </c>
    </row>
    <row r="62" spans="2:6" ht="15">
      <c r="B62" s="7"/>
      <c r="C62" s="17">
        <f>SUM(C57:C61)</f>
        <v>172</v>
      </c>
      <c r="D62" s="3"/>
      <c r="E62" s="8">
        <f>SUM(E57:E61)</f>
        <v>2193.17</v>
      </c>
      <c r="F62" s="8">
        <f>SUM(F57:F61)</f>
        <v>2193.17</v>
      </c>
    </row>
    <row r="63" spans="2:6" ht="15">
      <c r="B63" s="7"/>
      <c r="C63" s="18"/>
      <c r="D63" s="19"/>
      <c r="E63" s="9"/>
      <c r="F63" s="9"/>
    </row>
    <row r="64" spans="1:6" ht="15">
      <c r="A64" s="16" t="s">
        <v>49</v>
      </c>
      <c r="B64" s="7"/>
      <c r="C64" s="14"/>
      <c r="D64" s="3"/>
      <c r="E64" s="13"/>
      <c r="F64" s="13"/>
    </row>
    <row r="65" spans="1:6" ht="15">
      <c r="A65" t="s">
        <v>49</v>
      </c>
      <c r="B65" s="7">
        <v>41000</v>
      </c>
      <c r="C65" s="11">
        <v>100</v>
      </c>
      <c r="D65" s="3" t="s">
        <v>50</v>
      </c>
      <c r="E65" s="4">
        <v>0</v>
      </c>
      <c r="F65" s="4">
        <v>0</v>
      </c>
    </row>
    <row r="66" spans="1:6" ht="15">
      <c r="A66" t="s">
        <v>49</v>
      </c>
      <c r="B66" s="7">
        <v>41157</v>
      </c>
      <c r="C66" s="11">
        <v>3</v>
      </c>
      <c r="D66" s="3" t="s">
        <v>50</v>
      </c>
      <c r="E66" s="4">
        <v>695</v>
      </c>
      <c r="F66" s="4">
        <v>695</v>
      </c>
    </row>
    <row r="67" spans="1:6" ht="15">
      <c r="A67" t="s">
        <v>49</v>
      </c>
      <c r="B67" s="7">
        <v>41000</v>
      </c>
      <c r="C67" s="11">
        <v>1</v>
      </c>
      <c r="D67" s="3" t="s">
        <v>50</v>
      </c>
      <c r="E67" s="4">
        <v>240</v>
      </c>
      <c r="F67" s="4">
        <v>240</v>
      </c>
    </row>
    <row r="68" spans="1:6" ht="15">
      <c r="A68" t="s">
        <v>49</v>
      </c>
      <c r="B68" s="7">
        <v>41484</v>
      </c>
      <c r="C68" s="11">
        <v>15</v>
      </c>
      <c r="D68" s="3" t="s">
        <v>50</v>
      </c>
      <c r="E68" s="4">
        <v>675</v>
      </c>
      <c r="F68" s="4">
        <v>675</v>
      </c>
    </row>
    <row r="69" spans="1:6" ht="15">
      <c r="A69" t="s">
        <v>49</v>
      </c>
      <c r="B69" s="7">
        <v>41516</v>
      </c>
      <c r="C69" s="11">
        <v>8</v>
      </c>
      <c r="D69" s="3" t="s">
        <v>50</v>
      </c>
      <c r="E69" s="4">
        <v>1752</v>
      </c>
      <c r="F69" s="4">
        <v>1752</v>
      </c>
    </row>
    <row r="70" spans="1:6" ht="15">
      <c r="A70" t="s">
        <v>49</v>
      </c>
      <c r="B70" s="7">
        <v>41683</v>
      </c>
      <c r="C70" s="11">
        <v>31</v>
      </c>
      <c r="D70" s="3" t="s">
        <v>50</v>
      </c>
      <c r="E70" s="4">
        <v>3869</v>
      </c>
      <c r="F70" s="4">
        <v>3869</v>
      </c>
    </row>
    <row r="71" spans="1:6" ht="15">
      <c r="A71" t="s">
        <v>49</v>
      </c>
      <c r="B71" s="7">
        <v>41751</v>
      </c>
      <c r="C71" s="11">
        <v>5</v>
      </c>
      <c r="D71" s="3" t="s">
        <v>50</v>
      </c>
      <c r="E71" s="4">
        <v>175</v>
      </c>
      <c r="F71" s="4">
        <v>175</v>
      </c>
    </row>
    <row r="72" spans="1:6" ht="15">
      <c r="A72" t="s">
        <v>49</v>
      </c>
      <c r="B72" s="7">
        <v>41779</v>
      </c>
      <c r="C72" s="11">
        <v>25</v>
      </c>
      <c r="D72" s="3" t="s">
        <v>50</v>
      </c>
      <c r="E72" s="4">
        <v>2555</v>
      </c>
      <c r="F72" s="4">
        <v>2555</v>
      </c>
    </row>
    <row r="73" spans="1:6" ht="15">
      <c r="A73" t="s">
        <v>49</v>
      </c>
      <c r="B73" s="7">
        <v>42048</v>
      </c>
      <c r="C73" s="11">
        <v>25</v>
      </c>
      <c r="D73" s="3" t="s">
        <v>50</v>
      </c>
      <c r="E73" s="4">
        <v>2803</v>
      </c>
      <c r="F73" s="4">
        <v>2803</v>
      </c>
    </row>
    <row r="74" spans="1:6" ht="15">
      <c r="A74" t="s">
        <v>49</v>
      </c>
      <c r="B74" s="7">
        <v>42241</v>
      </c>
      <c r="C74" s="11">
        <v>20</v>
      </c>
      <c r="D74" s="3" t="s">
        <v>50</v>
      </c>
      <c r="E74" s="4">
        <v>3380</v>
      </c>
      <c r="F74" s="4">
        <v>3380</v>
      </c>
    </row>
    <row r="75" spans="1:6" ht="15">
      <c r="A75" t="s">
        <v>49</v>
      </c>
      <c r="B75" s="7">
        <v>42438</v>
      </c>
      <c r="C75" s="11">
        <v>18</v>
      </c>
      <c r="D75" s="3" t="s">
        <v>50</v>
      </c>
      <c r="E75" s="4">
        <v>2574</v>
      </c>
      <c r="F75" s="4">
        <v>2574</v>
      </c>
    </row>
    <row r="76" spans="1:6" ht="15">
      <c r="A76" s="22" t="s">
        <v>49</v>
      </c>
      <c r="B76" s="23">
        <v>42542</v>
      </c>
      <c r="C76" s="11">
        <v>30</v>
      </c>
      <c r="D76" s="3" t="s">
        <v>50</v>
      </c>
      <c r="E76" s="4">
        <v>6270</v>
      </c>
      <c r="F76" s="4">
        <v>6270</v>
      </c>
    </row>
    <row r="77" spans="1:6" ht="15">
      <c r="A77" s="22" t="s">
        <v>49</v>
      </c>
      <c r="B77" s="23">
        <v>42600</v>
      </c>
      <c r="C77" s="11">
        <v>30</v>
      </c>
      <c r="D77" s="3" t="s">
        <v>50</v>
      </c>
      <c r="E77" s="4">
        <v>4290</v>
      </c>
      <c r="F77" s="4">
        <v>4290</v>
      </c>
    </row>
    <row r="78" spans="1:6" ht="15">
      <c r="A78" s="22" t="s">
        <v>49</v>
      </c>
      <c r="B78" s="23">
        <v>42772</v>
      </c>
      <c r="C78" s="11">
        <v>24</v>
      </c>
      <c r="D78" s="3" t="s">
        <v>50</v>
      </c>
      <c r="E78" s="4">
        <v>4776</v>
      </c>
      <c r="F78" s="4">
        <v>4776</v>
      </c>
    </row>
    <row r="79" spans="1:6" ht="15">
      <c r="A79" s="22" t="s">
        <v>49</v>
      </c>
      <c r="B79" s="23">
        <v>42779</v>
      </c>
      <c r="C79" s="11">
        <v>24</v>
      </c>
      <c r="D79" s="3" t="s">
        <v>50</v>
      </c>
      <c r="E79" s="4">
        <v>4776</v>
      </c>
      <c r="F79" s="4">
        <v>4776</v>
      </c>
    </row>
    <row r="80" spans="1:6" ht="15">
      <c r="A80" s="22" t="s">
        <v>49</v>
      </c>
      <c r="B80" s="23">
        <v>42793</v>
      </c>
      <c r="C80" s="11">
        <v>27</v>
      </c>
      <c r="D80" s="3" t="s">
        <v>50</v>
      </c>
      <c r="E80" s="4">
        <v>5373</v>
      </c>
      <c r="F80" s="4">
        <v>5373</v>
      </c>
    </row>
    <row r="81" spans="2:6" ht="15">
      <c r="B81" s="7"/>
      <c r="C81" s="12">
        <f>SUM(C65:C80)</f>
        <v>386</v>
      </c>
      <c r="D81" s="3"/>
      <c r="E81" s="8">
        <f>SUM(E65:E80)</f>
        <v>44203</v>
      </c>
      <c r="F81" s="8">
        <f>SUM(F65:F80)</f>
        <v>44203</v>
      </c>
    </row>
    <row r="82" spans="2:6" ht="15">
      <c r="B82" s="7"/>
      <c r="C82" s="11"/>
      <c r="D82" s="3"/>
      <c r="E82" s="4"/>
      <c r="F82" s="4"/>
    </row>
    <row r="83" spans="1:6" ht="15">
      <c r="A83" s="16" t="s">
        <v>51</v>
      </c>
      <c r="B83" s="7"/>
      <c r="C83" s="11"/>
      <c r="D83" s="3"/>
      <c r="E83" s="4"/>
      <c r="F83" s="4"/>
    </row>
    <row r="84" spans="1:6" ht="15">
      <c r="A84" t="s">
        <v>52</v>
      </c>
      <c r="B84" s="7">
        <v>41000</v>
      </c>
      <c r="C84" s="11">
        <v>1</v>
      </c>
      <c r="D84" s="3"/>
      <c r="E84" s="4">
        <v>0</v>
      </c>
      <c r="F84" s="4">
        <v>0</v>
      </c>
    </row>
    <row r="85" spans="1:6" ht="15">
      <c r="A85" t="s">
        <v>53</v>
      </c>
      <c r="B85" s="7">
        <v>42296</v>
      </c>
      <c r="C85" s="11">
        <v>1</v>
      </c>
      <c r="D85" s="3"/>
      <c r="E85" s="4">
        <v>4586</v>
      </c>
      <c r="F85" s="4">
        <v>4586</v>
      </c>
    </row>
    <row r="86" spans="1:6" ht="15">
      <c r="A86" t="s">
        <v>54</v>
      </c>
      <c r="B86" s="7">
        <v>42296</v>
      </c>
      <c r="C86" s="11">
        <v>1</v>
      </c>
      <c r="D86" s="3"/>
      <c r="E86" s="4">
        <v>12474.12</v>
      </c>
      <c r="F86" s="4">
        <v>12474.12</v>
      </c>
    </row>
    <row r="87" spans="1:6" ht="15">
      <c r="A87" t="s">
        <v>55</v>
      </c>
      <c r="B87" s="7">
        <v>42296</v>
      </c>
      <c r="C87" s="11">
        <v>6</v>
      </c>
      <c r="D87" s="3"/>
      <c r="E87" s="4">
        <v>3000</v>
      </c>
      <c r="F87" s="4">
        <v>3000</v>
      </c>
    </row>
    <row r="88" spans="1:6" ht="15">
      <c r="A88" t="s">
        <v>56</v>
      </c>
      <c r="B88" s="7">
        <v>42296</v>
      </c>
      <c r="C88" s="11">
        <v>6</v>
      </c>
      <c r="D88" s="3"/>
      <c r="E88" s="4">
        <v>5442</v>
      </c>
      <c r="F88" s="4">
        <v>5442</v>
      </c>
    </row>
    <row r="89" spans="1:6" ht="15">
      <c r="A89" s="22" t="s">
        <v>56</v>
      </c>
      <c r="B89" s="23">
        <v>42472</v>
      </c>
      <c r="C89" s="11">
        <v>2</v>
      </c>
      <c r="D89" s="3"/>
      <c r="E89" s="4">
        <v>1560.48</v>
      </c>
      <c r="F89" s="4">
        <v>1560.48</v>
      </c>
    </row>
    <row r="90" spans="1:6" ht="15">
      <c r="A90" t="s">
        <v>82</v>
      </c>
      <c r="B90" s="7">
        <v>42296</v>
      </c>
      <c r="C90" s="11">
        <v>1</v>
      </c>
      <c r="D90" s="3"/>
      <c r="E90" s="4">
        <v>937</v>
      </c>
      <c r="F90" s="4">
        <v>937</v>
      </c>
    </row>
    <row r="91" spans="1:6" ht="15">
      <c r="A91" t="s">
        <v>57</v>
      </c>
      <c r="B91" s="7">
        <v>42296</v>
      </c>
      <c r="C91" s="11">
        <v>1</v>
      </c>
      <c r="D91" s="3"/>
      <c r="E91" s="4">
        <v>1320</v>
      </c>
      <c r="F91" s="4">
        <v>1320</v>
      </c>
    </row>
    <row r="92" spans="1:6" ht="15">
      <c r="A92" t="s">
        <v>55</v>
      </c>
      <c r="B92" s="7">
        <v>42370</v>
      </c>
      <c r="C92" s="11">
        <v>2</v>
      </c>
      <c r="D92" s="3"/>
      <c r="E92" s="4">
        <v>1611</v>
      </c>
      <c r="F92" s="4">
        <v>1611</v>
      </c>
    </row>
    <row r="93" spans="2:6" ht="15">
      <c r="B93" s="7"/>
      <c r="C93" s="11"/>
      <c r="D93" s="3"/>
      <c r="E93" s="8">
        <f>SUM(E84:E92)</f>
        <v>30930.600000000002</v>
      </c>
      <c r="F93" s="8">
        <f>SUM(F84:F92)</f>
        <v>30930.600000000002</v>
      </c>
    </row>
    <row r="94" spans="2:6" ht="15">
      <c r="B94" s="7"/>
      <c r="C94" s="11"/>
      <c r="D94" s="3"/>
      <c r="E94" s="4"/>
      <c r="F94" s="4"/>
    </row>
    <row r="95" spans="1:6" ht="15">
      <c r="A95" s="16" t="s">
        <v>58</v>
      </c>
      <c r="B95" s="7"/>
      <c r="C95" s="11"/>
      <c r="D95" s="3"/>
      <c r="E95" s="4"/>
      <c r="F95" s="4"/>
    </row>
    <row r="96" spans="1:6" ht="15">
      <c r="A96" t="s">
        <v>59</v>
      </c>
      <c r="B96" s="7">
        <v>40269</v>
      </c>
      <c r="C96" s="11">
        <v>1</v>
      </c>
      <c r="D96" s="3"/>
      <c r="E96" s="4">
        <v>1</v>
      </c>
      <c r="F96" s="4">
        <v>1</v>
      </c>
    </row>
    <row r="97" spans="1:6" ht="15">
      <c r="A97" t="s">
        <v>60</v>
      </c>
      <c r="B97" s="7">
        <v>40269</v>
      </c>
      <c r="C97" s="11">
        <v>1</v>
      </c>
      <c r="D97" s="3"/>
      <c r="E97" s="4">
        <v>1</v>
      </c>
      <c r="F97" s="4">
        <v>1</v>
      </c>
    </row>
    <row r="98" spans="1:6" ht="15">
      <c r="A98" t="s">
        <v>61</v>
      </c>
      <c r="B98" s="7">
        <v>40269</v>
      </c>
      <c r="C98" s="11">
        <v>1</v>
      </c>
      <c r="D98" s="3"/>
      <c r="E98" s="4">
        <v>1</v>
      </c>
      <c r="F98" s="4">
        <v>1</v>
      </c>
    </row>
    <row r="99" spans="1:6" ht="15">
      <c r="A99" t="s">
        <v>62</v>
      </c>
      <c r="B99" s="7">
        <v>40269</v>
      </c>
      <c r="C99" s="11">
        <v>1</v>
      </c>
      <c r="D99" s="3"/>
      <c r="E99" s="4">
        <v>1</v>
      </c>
      <c r="F99" s="4">
        <v>1</v>
      </c>
    </row>
    <row r="100" spans="1:6" ht="15">
      <c r="A100" t="s">
        <v>63</v>
      </c>
      <c r="B100" s="7">
        <v>40269</v>
      </c>
      <c r="C100" s="11">
        <v>1</v>
      </c>
      <c r="D100" s="3"/>
      <c r="E100" s="4">
        <v>2</v>
      </c>
      <c r="F100" s="4">
        <v>2</v>
      </c>
    </row>
    <row r="101" spans="1:6" ht="15">
      <c r="A101" t="s">
        <v>65</v>
      </c>
      <c r="B101" s="7">
        <v>40269</v>
      </c>
      <c r="C101" s="11">
        <v>1</v>
      </c>
      <c r="D101" s="3"/>
      <c r="E101" s="4">
        <v>1</v>
      </c>
      <c r="F101" s="4">
        <v>1</v>
      </c>
    </row>
    <row r="102" spans="1:6" ht="15">
      <c r="A102" t="s">
        <v>64</v>
      </c>
      <c r="B102" s="7">
        <v>40269</v>
      </c>
      <c r="C102" s="11">
        <v>1</v>
      </c>
      <c r="D102" s="3"/>
      <c r="E102" s="4">
        <v>1</v>
      </c>
      <c r="F102" s="4">
        <v>1</v>
      </c>
    </row>
    <row r="103" spans="1:6" ht="15">
      <c r="A103" t="s">
        <v>66</v>
      </c>
      <c r="B103" s="7">
        <v>40269</v>
      </c>
      <c r="C103" s="11">
        <v>1</v>
      </c>
      <c r="D103" s="3"/>
      <c r="E103" s="4">
        <v>1</v>
      </c>
      <c r="F103" s="4">
        <v>1</v>
      </c>
    </row>
    <row r="104" spans="2:6" ht="15">
      <c r="B104" s="7"/>
      <c r="C104" s="17">
        <f>SUM(C96:C103)</f>
        <v>8</v>
      </c>
      <c r="D104" s="3"/>
      <c r="E104" s="8">
        <f>SUM(E96:E103)</f>
        <v>9</v>
      </c>
      <c r="F104" s="8">
        <f>SUM(F96:F103)</f>
        <v>9</v>
      </c>
    </row>
    <row r="105" spans="2:6" ht="15">
      <c r="B105" s="7"/>
      <c r="C105" s="11"/>
      <c r="D105" s="3"/>
      <c r="E105" s="4"/>
      <c r="F105" s="4"/>
    </row>
    <row r="106" spans="1:6" ht="15">
      <c r="A106" s="16" t="s">
        <v>67</v>
      </c>
      <c r="B106" s="7">
        <v>40269</v>
      </c>
      <c r="C106" s="17">
        <v>10</v>
      </c>
      <c r="D106" s="3"/>
      <c r="E106" s="8">
        <v>0</v>
      </c>
      <c r="F106" s="8">
        <v>0</v>
      </c>
    </row>
    <row r="107" spans="2:6" ht="15">
      <c r="B107" s="7"/>
      <c r="C107" s="11"/>
      <c r="D107" s="3"/>
      <c r="E107" s="4"/>
      <c r="F107" s="4"/>
    </row>
    <row r="108" spans="1:6" ht="15">
      <c r="A108" s="16" t="s">
        <v>68</v>
      </c>
      <c r="B108" s="7"/>
      <c r="C108" s="11"/>
      <c r="D108" s="3"/>
      <c r="E108" s="4"/>
      <c r="F108" s="4"/>
    </row>
    <row r="109" spans="1:6" ht="15">
      <c r="A109" t="s">
        <v>37</v>
      </c>
      <c r="B109" s="7">
        <v>41000</v>
      </c>
      <c r="C109" s="11">
        <v>37</v>
      </c>
      <c r="D109" s="3"/>
      <c r="E109" s="4">
        <v>0</v>
      </c>
      <c r="F109" s="4">
        <v>0</v>
      </c>
    </row>
    <row r="110" spans="1:6" ht="15">
      <c r="A110" t="s">
        <v>69</v>
      </c>
      <c r="B110" s="7">
        <v>41333</v>
      </c>
      <c r="C110" s="11">
        <v>1</v>
      </c>
      <c r="D110" s="3" t="s">
        <v>70</v>
      </c>
      <c r="E110" s="4">
        <v>4819.5</v>
      </c>
      <c r="F110" s="4">
        <v>4819.5</v>
      </c>
    </row>
    <row r="111" spans="1:6" ht="15">
      <c r="A111" t="s">
        <v>69</v>
      </c>
      <c r="B111" s="7">
        <v>41333</v>
      </c>
      <c r="C111" s="11">
        <v>1</v>
      </c>
      <c r="D111" s="3" t="s">
        <v>71</v>
      </c>
      <c r="E111" s="4">
        <v>4819.5</v>
      </c>
      <c r="F111" s="4">
        <v>4819.5</v>
      </c>
    </row>
    <row r="112" spans="1:6" ht="15">
      <c r="A112" t="s">
        <v>69</v>
      </c>
      <c r="B112" s="7">
        <v>41333</v>
      </c>
      <c r="C112" s="11">
        <v>1</v>
      </c>
      <c r="D112" s="3" t="s">
        <v>71</v>
      </c>
      <c r="E112" s="4">
        <v>4819.5</v>
      </c>
      <c r="F112" s="4">
        <v>4819.5</v>
      </c>
    </row>
    <row r="113" spans="1:6" ht="15">
      <c r="A113" t="s">
        <v>69</v>
      </c>
      <c r="B113" s="7">
        <v>42286</v>
      </c>
      <c r="C113" s="11">
        <v>1</v>
      </c>
      <c r="D113" s="3" t="s">
        <v>72</v>
      </c>
      <c r="E113" s="4">
        <v>4135.87</v>
      </c>
      <c r="F113" s="4">
        <v>4135.87</v>
      </c>
    </row>
    <row r="114" spans="1:6" ht="15">
      <c r="A114" t="s">
        <v>69</v>
      </c>
      <c r="B114" s="7">
        <v>42300</v>
      </c>
      <c r="C114" s="11">
        <v>1</v>
      </c>
      <c r="D114" s="3" t="s">
        <v>73</v>
      </c>
      <c r="E114" s="4">
        <v>5670.11</v>
      </c>
      <c r="F114" s="4">
        <v>5670.11</v>
      </c>
    </row>
    <row r="115" spans="1:6" ht="15">
      <c r="A115" t="s">
        <v>69</v>
      </c>
      <c r="B115" s="7">
        <v>42300</v>
      </c>
      <c r="C115" s="11">
        <v>1</v>
      </c>
      <c r="D115" s="3" t="s">
        <v>74</v>
      </c>
      <c r="E115" s="4">
        <v>7157.47</v>
      </c>
      <c r="F115" s="4">
        <v>7157.47</v>
      </c>
    </row>
    <row r="116" spans="1:6" ht="15">
      <c r="A116" s="22" t="s">
        <v>69</v>
      </c>
      <c r="B116" s="23">
        <v>42536</v>
      </c>
      <c r="C116" s="11">
        <v>1</v>
      </c>
      <c r="D116" s="3" t="s">
        <v>60</v>
      </c>
      <c r="E116" s="4">
        <v>3996.52</v>
      </c>
      <c r="F116" s="4">
        <v>3996.52</v>
      </c>
    </row>
    <row r="117" spans="1:6" ht="15">
      <c r="A117" s="22" t="s">
        <v>69</v>
      </c>
      <c r="B117" s="23">
        <v>42542</v>
      </c>
      <c r="C117" s="11">
        <v>1</v>
      </c>
      <c r="D117" s="3" t="s">
        <v>83</v>
      </c>
      <c r="E117" s="4">
        <v>4155.16</v>
      </c>
      <c r="F117" s="4">
        <v>4155.16</v>
      </c>
    </row>
    <row r="118" spans="1:6" ht="15">
      <c r="A118" s="1" t="s">
        <v>31</v>
      </c>
      <c r="B118" s="7"/>
      <c r="C118" s="17">
        <f>SUM(C109:C117)</f>
        <v>45</v>
      </c>
      <c r="D118" s="3"/>
      <c r="E118" s="8">
        <f>SUM(E109:E117)</f>
        <v>39573.630000000005</v>
      </c>
      <c r="F118" s="8">
        <f>SUM(F109:F117)</f>
        <v>39573.630000000005</v>
      </c>
    </row>
    <row r="119" spans="2:6" ht="15">
      <c r="B119" s="7"/>
      <c r="C119" s="11"/>
      <c r="D119" s="3"/>
      <c r="E119" s="4"/>
      <c r="F119" s="4"/>
    </row>
    <row r="120" spans="1:6" ht="15">
      <c r="A120" s="16" t="s">
        <v>75</v>
      </c>
      <c r="B120" s="7"/>
      <c r="C120" s="11"/>
      <c r="D120" s="3"/>
      <c r="E120" s="4"/>
      <c r="F120" s="4"/>
    </row>
    <row r="121" spans="1:6" ht="15">
      <c r="A121" t="s">
        <v>76</v>
      </c>
      <c r="B121" s="7">
        <v>41000</v>
      </c>
      <c r="C121" s="17">
        <v>1</v>
      </c>
      <c r="D121" s="3"/>
      <c r="E121" s="8">
        <v>0</v>
      </c>
      <c r="F121" s="8">
        <v>0</v>
      </c>
    </row>
    <row r="122" spans="2:6" ht="15">
      <c r="B122" s="7"/>
      <c r="C122" s="11"/>
      <c r="D122" s="3"/>
      <c r="E122" s="4"/>
      <c r="F122" s="4"/>
    </row>
    <row r="123" spans="2:6" ht="24" customHeight="1">
      <c r="B123" s="7"/>
      <c r="C123" s="11"/>
      <c r="D123" s="21" t="s">
        <v>79</v>
      </c>
      <c r="E123" s="20">
        <f>+E17+E31+E37+E49+E52+E54+E62+E81+E93+E104+E106+E118+E121</f>
        <v>151416.64</v>
      </c>
      <c r="F123" s="20">
        <f>+F17+F31+F37+F49+F52+F54+F62+F81+F93+F104+F106+F118+F121</f>
        <v>151416.64</v>
      </c>
    </row>
    <row r="124" spans="2:6" ht="15">
      <c r="B124" s="7"/>
      <c r="C124" s="11"/>
      <c r="D124" s="3"/>
      <c r="E124" s="4"/>
      <c r="F124" s="4"/>
    </row>
    <row r="125" spans="1:6" ht="15">
      <c r="A125" s="1" t="s">
        <v>80</v>
      </c>
      <c r="B125" s="7"/>
      <c r="C125" s="11"/>
      <c r="D125" s="3"/>
      <c r="E125" s="4"/>
      <c r="F125" s="4"/>
    </row>
    <row r="126" spans="1:6" ht="15">
      <c r="A126" s="1" t="s">
        <v>81</v>
      </c>
      <c r="B126" s="7"/>
      <c r="C126" s="11"/>
      <c r="D126" s="3"/>
      <c r="E126" s="4"/>
      <c r="F126" s="4"/>
    </row>
    <row r="127" spans="1:6" ht="15">
      <c r="A127" s="24">
        <v>42830</v>
      </c>
      <c r="B127" s="7"/>
      <c r="C127" s="11"/>
      <c r="D127" s="3"/>
      <c r="E127" s="4"/>
      <c r="F127" s="4"/>
    </row>
    <row r="128" spans="2:6" ht="15">
      <c r="B128" s="7"/>
      <c r="C128" s="11"/>
      <c r="D128" s="3"/>
      <c r="E128" s="4"/>
      <c r="F128" s="4"/>
    </row>
    <row r="129" spans="2:6" ht="15">
      <c r="B129" s="7"/>
      <c r="C129" s="11"/>
      <c r="D129" s="3"/>
      <c r="E129" s="4"/>
      <c r="F129" s="4"/>
    </row>
    <row r="130" spans="2:6" ht="15">
      <c r="B130" s="7"/>
      <c r="C130" s="11"/>
      <c r="D130" s="3"/>
      <c r="E130" s="4"/>
      <c r="F130" s="4"/>
    </row>
    <row r="131" spans="2:6" ht="15">
      <c r="B131" s="7"/>
      <c r="C131" s="11"/>
      <c r="D131" s="3"/>
      <c r="E131" s="4"/>
      <c r="F131" s="4"/>
    </row>
    <row r="132" spans="2:6" ht="15">
      <c r="B132" s="7"/>
      <c r="C132" s="11"/>
      <c r="D132" s="3"/>
      <c r="E132" s="4"/>
      <c r="F132" s="4"/>
    </row>
    <row r="133" spans="2:6" ht="15">
      <c r="B133" s="7"/>
      <c r="C133" s="11"/>
      <c r="D133" s="3"/>
      <c r="E133" s="4"/>
      <c r="F133" s="4"/>
    </row>
    <row r="134" spans="2:6" ht="15">
      <c r="B134" s="7"/>
      <c r="C134" s="11"/>
      <c r="D134" s="3"/>
      <c r="E134" s="4"/>
      <c r="F134" s="4"/>
    </row>
    <row r="135" spans="2:6" ht="15">
      <c r="B135" s="7"/>
      <c r="C135" s="11"/>
      <c r="D135" s="3"/>
      <c r="E135" s="4"/>
      <c r="F135" s="4"/>
    </row>
    <row r="136" spans="2:6" ht="15">
      <c r="B136" s="7"/>
      <c r="C136" s="11"/>
      <c r="D136" s="3"/>
      <c r="E136" s="4"/>
      <c r="F136" s="4"/>
    </row>
    <row r="137" spans="2:6" ht="15">
      <c r="B137" s="7"/>
      <c r="C137" s="11"/>
      <c r="D137" s="3"/>
      <c r="E137" s="4"/>
      <c r="F137" s="4"/>
    </row>
    <row r="138" spans="2:6" ht="15">
      <c r="B138" s="7"/>
      <c r="C138" s="11"/>
      <c r="D138" s="3"/>
      <c r="E138" s="4"/>
      <c r="F138" s="4"/>
    </row>
    <row r="139" spans="2:6" ht="15">
      <c r="B139" s="7"/>
      <c r="C139" s="11"/>
      <c r="D139" s="3"/>
      <c r="E139" s="4"/>
      <c r="F139" s="4"/>
    </row>
    <row r="140" spans="2:6" ht="15">
      <c r="B140" s="7"/>
      <c r="C140" s="11"/>
      <c r="D140" s="3"/>
      <c r="E140" s="4"/>
      <c r="F140" s="4"/>
    </row>
    <row r="141" spans="2:6" ht="15">
      <c r="B141" s="7"/>
      <c r="C141" s="11"/>
      <c r="D141" s="3"/>
      <c r="E141" s="4"/>
      <c r="F141" s="4"/>
    </row>
    <row r="142" spans="2:6" ht="15">
      <c r="B142" s="7"/>
      <c r="C142" s="11"/>
      <c r="D142" s="3"/>
      <c r="E142" s="4"/>
      <c r="F142" s="4"/>
    </row>
    <row r="143" spans="2:6" ht="15">
      <c r="B143" s="7"/>
      <c r="C143" s="11"/>
      <c r="D143" s="3"/>
      <c r="E143" s="4"/>
      <c r="F143" s="4"/>
    </row>
    <row r="144" spans="2:6" ht="15">
      <c r="B144" s="7"/>
      <c r="C144" s="11"/>
      <c r="D144" s="3"/>
      <c r="E144" s="4"/>
      <c r="F144" s="4"/>
    </row>
    <row r="145" spans="2:6" ht="15">
      <c r="B145" s="7"/>
      <c r="C145" s="11"/>
      <c r="D145" s="3"/>
      <c r="E145" s="3"/>
      <c r="F145" s="3"/>
    </row>
    <row r="146" spans="2:4" ht="15">
      <c r="B146" s="7"/>
      <c r="C146" s="11"/>
      <c r="D146" s="3"/>
    </row>
    <row r="147" spans="2:4" ht="15">
      <c r="B147" s="7"/>
      <c r="C147" s="11"/>
      <c r="D147" s="3"/>
    </row>
    <row r="148" spans="2:4" ht="15">
      <c r="B148" s="7"/>
      <c r="C148" s="11"/>
      <c r="D148" s="3"/>
    </row>
    <row r="149" spans="2:4" ht="15">
      <c r="B149" s="7"/>
      <c r="C149" s="11"/>
      <c r="D149" s="3"/>
    </row>
    <row r="150" spans="2:4" ht="15">
      <c r="B150" s="7"/>
      <c r="C150" s="11"/>
      <c r="D150" s="3"/>
    </row>
    <row r="151" spans="2:3" ht="15">
      <c r="B151" s="7"/>
      <c r="C151" s="11"/>
    </row>
  </sheetData>
  <sheetProtection/>
  <printOptions gridLines="1"/>
  <pageMargins left="0.7086614173228347" right="0.7086614173228347" top="0.7480314960629921" bottom="0.7480314960629921" header="0.31496062992125984" footer="0.31496062992125984"/>
  <pageSetup fitToHeight="4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4"/>
  <sheetViews>
    <sheetView zoomScalePageLayoutView="0" workbookViewId="0" topLeftCell="A1">
      <pane xSplit="4" ySplit="4" topLeftCell="E137" activePane="bottomRight" state="frozen"/>
      <selection pane="topLeft" activeCell="A1" sqref="A1"/>
      <selection pane="topRight" activeCell="E1" sqref="E1"/>
      <selection pane="bottomLeft" activeCell="A5" sqref="A5"/>
      <selection pane="bottomRight" activeCell="D162" sqref="D162"/>
    </sheetView>
  </sheetViews>
  <sheetFormatPr defaultColWidth="9.140625" defaultRowHeight="15"/>
  <cols>
    <col min="1" max="1" width="44.57421875" style="0" customWidth="1"/>
    <col min="2" max="2" width="15.421875" style="0" bestFit="1" customWidth="1"/>
    <col min="3" max="3" width="11.140625" style="0" customWidth="1"/>
    <col min="4" max="4" width="28.8515625" style="0" bestFit="1" customWidth="1"/>
    <col min="5" max="5" width="21.7109375" style="0" customWidth="1"/>
    <col min="6" max="6" width="17.7109375" style="0" customWidth="1"/>
    <col min="7" max="7" width="33.57421875" style="0" bestFit="1" customWidth="1"/>
    <col min="8" max="8" width="11.140625" style="0" customWidth="1"/>
  </cols>
  <sheetData>
    <row r="1" spans="1:7" ht="26.25">
      <c r="A1" s="25" t="s">
        <v>106</v>
      </c>
      <c r="B1" s="1"/>
      <c r="C1" s="1"/>
      <c r="D1" s="1"/>
      <c r="E1" s="1"/>
      <c r="F1" s="1"/>
      <c r="G1" s="1"/>
    </row>
    <row r="2" spans="1:7" ht="15">
      <c r="A2" s="1"/>
      <c r="B2" s="1"/>
      <c r="C2" s="1"/>
      <c r="D2" s="1"/>
      <c r="E2" s="1"/>
      <c r="F2" s="1"/>
      <c r="G2" s="1"/>
    </row>
    <row r="3" spans="1:7" ht="15">
      <c r="A3" s="1" t="s">
        <v>1</v>
      </c>
      <c r="B3" s="1" t="s">
        <v>2</v>
      </c>
      <c r="C3" s="10" t="s">
        <v>38</v>
      </c>
      <c r="D3" s="10" t="s">
        <v>3</v>
      </c>
      <c r="E3" s="2" t="s">
        <v>4</v>
      </c>
      <c r="F3" s="2" t="s">
        <v>5</v>
      </c>
      <c r="G3" s="1" t="s">
        <v>6</v>
      </c>
    </row>
    <row r="4" spans="3:6" ht="15">
      <c r="C4" s="11"/>
      <c r="E4" s="2" t="s">
        <v>7</v>
      </c>
      <c r="F4" s="2" t="s">
        <v>7</v>
      </c>
    </row>
    <row r="5" spans="1:6" ht="15">
      <c r="A5" s="16" t="s">
        <v>8</v>
      </c>
      <c r="B5" s="6"/>
      <c r="C5" s="11"/>
      <c r="E5" s="4"/>
      <c r="F5" s="4"/>
    </row>
    <row r="6" spans="1:6" ht="15">
      <c r="A6" s="5" t="s">
        <v>9</v>
      </c>
      <c r="B6" s="7">
        <v>40248</v>
      </c>
      <c r="C6" s="11">
        <v>1</v>
      </c>
      <c r="D6" s="3" t="s">
        <v>30</v>
      </c>
      <c r="E6" s="4">
        <v>214.1</v>
      </c>
      <c r="F6" s="4">
        <v>214.1</v>
      </c>
    </row>
    <row r="7" spans="1:6" ht="15">
      <c r="A7" s="5" t="s">
        <v>10</v>
      </c>
      <c r="B7" s="7">
        <v>40248</v>
      </c>
      <c r="C7" s="11">
        <v>1</v>
      </c>
      <c r="D7" s="3" t="s">
        <v>30</v>
      </c>
      <c r="E7" s="4">
        <v>509.99</v>
      </c>
      <c r="F7" s="4">
        <v>509.99</v>
      </c>
    </row>
    <row r="8" spans="1:6" ht="15">
      <c r="A8" s="5" t="s">
        <v>11</v>
      </c>
      <c r="B8" s="7">
        <v>40248</v>
      </c>
      <c r="C8" s="11">
        <v>1</v>
      </c>
      <c r="D8" s="3" t="s">
        <v>30</v>
      </c>
      <c r="E8" s="4">
        <v>314.99</v>
      </c>
      <c r="F8" s="4">
        <v>314.99</v>
      </c>
    </row>
    <row r="9" spans="1:6" ht="15">
      <c r="A9" s="5" t="s">
        <v>12</v>
      </c>
      <c r="B9" s="7">
        <v>40248</v>
      </c>
      <c r="C9" s="11">
        <v>1</v>
      </c>
      <c r="D9" s="3" t="s">
        <v>30</v>
      </c>
      <c r="E9" s="4">
        <v>449.99</v>
      </c>
      <c r="F9" s="4">
        <v>449.99</v>
      </c>
    </row>
    <row r="10" spans="1:6" ht="15">
      <c r="A10" s="5" t="s">
        <v>13</v>
      </c>
      <c r="B10" s="7">
        <v>40248</v>
      </c>
      <c r="C10" s="11">
        <v>2</v>
      </c>
      <c r="D10" s="3" t="s">
        <v>30</v>
      </c>
      <c r="E10" s="4">
        <v>814.08</v>
      </c>
      <c r="F10" s="4">
        <v>814.08</v>
      </c>
    </row>
    <row r="11" spans="1:6" ht="15">
      <c r="A11" s="5" t="s">
        <v>14</v>
      </c>
      <c r="B11" s="7">
        <v>40248</v>
      </c>
      <c r="C11" s="11">
        <v>1</v>
      </c>
      <c r="D11" s="3" t="s">
        <v>30</v>
      </c>
      <c r="E11" s="4">
        <v>383.8</v>
      </c>
      <c r="F11" s="4">
        <v>383.8</v>
      </c>
    </row>
    <row r="12" spans="1:6" ht="15">
      <c r="A12" s="5" t="s">
        <v>15</v>
      </c>
      <c r="B12" s="7">
        <v>40248</v>
      </c>
      <c r="C12" s="11">
        <v>1</v>
      </c>
      <c r="D12" s="3" t="s">
        <v>30</v>
      </c>
      <c r="E12" s="4">
        <v>711.29</v>
      </c>
      <c r="F12" s="4">
        <v>711.29</v>
      </c>
    </row>
    <row r="13" spans="1:6" ht="15">
      <c r="A13" s="5" t="s">
        <v>16</v>
      </c>
      <c r="B13" s="7">
        <v>40248</v>
      </c>
      <c r="C13" s="11">
        <v>1</v>
      </c>
      <c r="D13" s="3" t="s">
        <v>30</v>
      </c>
      <c r="E13" s="4">
        <v>516.9</v>
      </c>
      <c r="F13" s="4">
        <v>516.9</v>
      </c>
    </row>
    <row r="14" spans="1:6" ht="15">
      <c r="A14" t="s">
        <v>17</v>
      </c>
      <c r="B14" s="7">
        <v>41354</v>
      </c>
      <c r="C14" s="11">
        <v>2</v>
      </c>
      <c r="D14" s="3" t="s">
        <v>30</v>
      </c>
      <c r="E14" s="4">
        <v>1279</v>
      </c>
      <c r="F14" s="4">
        <v>1279</v>
      </c>
    </row>
    <row r="15" spans="1:6" ht="15">
      <c r="A15" t="s">
        <v>18</v>
      </c>
      <c r="B15" s="7">
        <v>41670</v>
      </c>
      <c r="C15" s="11">
        <v>1</v>
      </c>
      <c r="D15" s="3" t="s">
        <v>30</v>
      </c>
      <c r="E15" s="4">
        <v>254</v>
      </c>
      <c r="F15" s="4">
        <v>254</v>
      </c>
    </row>
    <row r="16" spans="1:6" ht="15">
      <c r="A16" t="s">
        <v>19</v>
      </c>
      <c r="B16" s="7">
        <v>41879</v>
      </c>
      <c r="C16" s="11">
        <v>1</v>
      </c>
      <c r="D16" s="3" t="s">
        <v>30</v>
      </c>
      <c r="E16" s="4">
        <v>284.72</v>
      </c>
      <c r="F16" s="4">
        <v>284.72</v>
      </c>
    </row>
    <row r="17" spans="1:6" ht="15">
      <c r="A17" s="1" t="s">
        <v>31</v>
      </c>
      <c r="B17" s="7"/>
      <c r="C17" s="11"/>
      <c r="D17" s="3"/>
      <c r="E17" s="8">
        <f>SUM(E6:E16)</f>
        <v>5732.860000000001</v>
      </c>
      <c r="F17" s="8">
        <f>SUM(F6:F16)</f>
        <v>5732.860000000001</v>
      </c>
    </row>
    <row r="18" spans="2:6" ht="15">
      <c r="B18" s="7"/>
      <c r="C18" s="11"/>
      <c r="D18" s="3"/>
      <c r="E18" s="9"/>
      <c r="F18" s="9"/>
    </row>
    <row r="19" spans="1:6" ht="15">
      <c r="A19" s="16" t="s">
        <v>20</v>
      </c>
      <c r="B19" s="7"/>
      <c r="C19" s="11"/>
      <c r="D19" s="3"/>
      <c r="E19" s="4"/>
      <c r="F19" s="4"/>
    </row>
    <row r="20" spans="1:6" ht="15">
      <c r="A20" t="s">
        <v>21</v>
      </c>
      <c r="B20" s="7">
        <v>41794</v>
      </c>
      <c r="C20" s="11">
        <v>12</v>
      </c>
      <c r="D20" s="3" t="s">
        <v>30</v>
      </c>
      <c r="E20" s="4">
        <v>878</v>
      </c>
      <c r="F20" s="4">
        <v>878</v>
      </c>
    </row>
    <row r="21" spans="1:6" ht="15">
      <c r="A21" t="s">
        <v>22</v>
      </c>
      <c r="B21" s="7">
        <v>41794</v>
      </c>
      <c r="C21" s="11">
        <v>1</v>
      </c>
      <c r="D21" s="3" t="s">
        <v>30</v>
      </c>
      <c r="E21" s="4">
        <v>1484</v>
      </c>
      <c r="F21" s="4">
        <v>1484</v>
      </c>
    </row>
    <row r="22" spans="1:6" ht="15">
      <c r="A22" t="s">
        <v>23</v>
      </c>
      <c r="B22" s="7">
        <v>41794</v>
      </c>
      <c r="C22" s="11">
        <v>2</v>
      </c>
      <c r="D22" s="3" t="s">
        <v>30</v>
      </c>
      <c r="E22" s="4">
        <v>310</v>
      </c>
      <c r="F22" s="4">
        <v>310</v>
      </c>
    </row>
    <row r="23" spans="1:6" ht="15">
      <c r="A23" t="s">
        <v>24</v>
      </c>
      <c r="B23" s="7">
        <v>41794</v>
      </c>
      <c r="C23" s="11">
        <v>3</v>
      </c>
      <c r="D23" s="3" t="s">
        <v>30</v>
      </c>
      <c r="E23" s="4">
        <v>597</v>
      </c>
      <c r="F23" s="4">
        <v>597</v>
      </c>
    </row>
    <row r="24" spans="1:6" ht="15">
      <c r="A24" t="s">
        <v>25</v>
      </c>
      <c r="B24" s="7">
        <v>41794</v>
      </c>
      <c r="C24" s="11">
        <v>2</v>
      </c>
      <c r="D24" s="3" t="s">
        <v>30</v>
      </c>
      <c r="E24" s="4">
        <v>166.94</v>
      </c>
      <c r="F24" s="4">
        <v>166.94</v>
      </c>
    </row>
    <row r="25" spans="1:6" ht="15">
      <c r="A25" t="s">
        <v>26</v>
      </c>
      <c r="B25" s="7">
        <v>41887</v>
      </c>
      <c r="C25" s="11">
        <v>2</v>
      </c>
      <c r="D25" s="3" t="s">
        <v>30</v>
      </c>
      <c r="E25" s="4">
        <v>136</v>
      </c>
      <c r="F25" s="4">
        <v>136</v>
      </c>
    </row>
    <row r="26" spans="1:6" ht="15">
      <c r="A26" t="s">
        <v>27</v>
      </c>
      <c r="B26" s="7">
        <v>41976</v>
      </c>
      <c r="C26" s="11">
        <v>2</v>
      </c>
      <c r="D26" s="3" t="s">
        <v>30</v>
      </c>
      <c r="E26" s="4">
        <v>91.46</v>
      </c>
      <c r="F26" s="4">
        <v>91.46</v>
      </c>
    </row>
    <row r="27" spans="1:6" ht="15">
      <c r="A27" t="s">
        <v>28</v>
      </c>
      <c r="B27" s="7">
        <v>42081</v>
      </c>
      <c r="C27" s="11">
        <v>1</v>
      </c>
      <c r="D27" s="3" t="s">
        <v>30</v>
      </c>
      <c r="E27" s="4">
        <v>269</v>
      </c>
      <c r="F27" s="4">
        <v>269</v>
      </c>
    </row>
    <row r="28" spans="1:6" ht="15">
      <c r="A28" t="s">
        <v>29</v>
      </c>
      <c r="B28" s="7">
        <v>42081</v>
      </c>
      <c r="C28" s="11">
        <v>2</v>
      </c>
      <c r="D28" s="3" t="s">
        <v>30</v>
      </c>
      <c r="E28" s="4">
        <v>58.94</v>
      </c>
      <c r="F28" s="4">
        <v>58.94</v>
      </c>
    </row>
    <row r="29" spans="1:6" ht="15">
      <c r="A29" s="26" t="s">
        <v>86</v>
      </c>
      <c r="B29" s="27">
        <v>42815</v>
      </c>
      <c r="C29" s="11">
        <v>1</v>
      </c>
      <c r="D29" s="3" t="s">
        <v>30</v>
      </c>
      <c r="E29" s="4">
        <v>179</v>
      </c>
      <c r="F29" s="4">
        <v>179</v>
      </c>
    </row>
    <row r="30" spans="1:6" ht="15">
      <c r="A30" s="26" t="s">
        <v>87</v>
      </c>
      <c r="B30" s="27">
        <v>42815</v>
      </c>
      <c r="C30" s="11">
        <v>1</v>
      </c>
      <c r="D30" s="3" t="s">
        <v>30</v>
      </c>
      <c r="E30" s="4">
        <v>50.97</v>
      </c>
      <c r="F30" s="4">
        <v>50.97</v>
      </c>
    </row>
    <row r="31" spans="1:6" ht="15">
      <c r="A31" s="22" t="s">
        <v>99</v>
      </c>
      <c r="B31" s="23">
        <v>43122</v>
      </c>
      <c r="C31" s="34">
        <v>1</v>
      </c>
      <c r="D31" s="3" t="s">
        <v>30</v>
      </c>
      <c r="E31" s="4">
        <v>54.99</v>
      </c>
      <c r="F31" s="4">
        <v>54.99</v>
      </c>
    </row>
    <row r="32" spans="1:6" ht="15">
      <c r="A32" s="22" t="s">
        <v>100</v>
      </c>
      <c r="B32" s="23">
        <v>43129</v>
      </c>
      <c r="C32" s="34">
        <v>1</v>
      </c>
      <c r="D32" s="3" t="s">
        <v>30</v>
      </c>
      <c r="E32" s="4">
        <v>179</v>
      </c>
      <c r="F32" s="4">
        <v>179</v>
      </c>
    </row>
    <row r="33" spans="1:6" ht="15">
      <c r="A33" s="1" t="s">
        <v>31</v>
      </c>
      <c r="B33" s="7"/>
      <c r="C33" s="11"/>
      <c r="D33" s="3"/>
      <c r="E33" s="8">
        <f>SUM(E20:E32)</f>
        <v>4455.3</v>
      </c>
      <c r="F33" s="8">
        <f>SUM(F20:F32)</f>
        <v>4455.3</v>
      </c>
    </row>
    <row r="34" spans="2:6" ht="15">
      <c r="B34" s="7"/>
      <c r="C34" s="11"/>
      <c r="D34" s="3"/>
      <c r="E34" s="4"/>
      <c r="F34" s="4"/>
    </row>
    <row r="35" spans="1:6" ht="15">
      <c r="A35" s="16" t="s">
        <v>32</v>
      </c>
      <c r="B35" s="7"/>
      <c r="C35" s="11"/>
      <c r="D35" s="3"/>
      <c r="E35" s="4"/>
      <c r="F35" s="4"/>
    </row>
    <row r="36" spans="1:6" ht="15">
      <c r="A36" t="s">
        <v>33</v>
      </c>
      <c r="B36" s="7">
        <v>40478</v>
      </c>
      <c r="C36" s="11">
        <v>1</v>
      </c>
      <c r="D36" s="3" t="s">
        <v>30</v>
      </c>
      <c r="E36" s="4">
        <v>2049.68</v>
      </c>
      <c r="F36" s="4">
        <v>2049.68</v>
      </c>
    </row>
    <row r="37" spans="1:6" ht="15">
      <c r="A37" t="s">
        <v>34</v>
      </c>
      <c r="B37" s="7">
        <v>40478</v>
      </c>
      <c r="C37" s="11">
        <v>1</v>
      </c>
      <c r="D37" s="3" t="s">
        <v>30</v>
      </c>
      <c r="E37" s="4">
        <v>1664.04</v>
      </c>
      <c r="F37" s="4">
        <v>1664.04</v>
      </c>
    </row>
    <row r="38" spans="1:6" ht="15">
      <c r="A38" t="s">
        <v>35</v>
      </c>
      <c r="B38" s="7">
        <v>40478</v>
      </c>
      <c r="C38" s="11">
        <v>1</v>
      </c>
      <c r="D38" s="3" t="s">
        <v>30</v>
      </c>
      <c r="E38" s="4">
        <v>454.05</v>
      </c>
      <c r="F38" s="4">
        <v>454.05</v>
      </c>
    </row>
    <row r="39" spans="1:6" ht="15">
      <c r="A39" s="1" t="s">
        <v>31</v>
      </c>
      <c r="B39" s="7"/>
      <c r="C39" s="11"/>
      <c r="D39" s="3"/>
      <c r="E39" s="8">
        <f>SUM(E36:E38)</f>
        <v>4167.7699999999995</v>
      </c>
      <c r="F39" s="8">
        <f>SUM(F36:F38)</f>
        <v>4167.7699999999995</v>
      </c>
    </row>
    <row r="40" spans="2:6" ht="15">
      <c r="B40" s="7"/>
      <c r="C40" s="11"/>
      <c r="D40" s="3"/>
      <c r="E40" s="4"/>
      <c r="F40" s="4"/>
    </row>
    <row r="41" spans="1:6" ht="15">
      <c r="A41" s="16" t="s">
        <v>36</v>
      </c>
      <c r="B41" s="7"/>
      <c r="C41" s="11"/>
      <c r="D41" s="3"/>
      <c r="E41" s="4"/>
      <c r="F41" s="4"/>
    </row>
    <row r="42" spans="1:7" ht="15">
      <c r="A42" t="s">
        <v>37</v>
      </c>
      <c r="B42" s="7">
        <v>40269</v>
      </c>
      <c r="C42" s="11">
        <v>35</v>
      </c>
      <c r="D42" s="3" t="s">
        <v>77</v>
      </c>
      <c r="E42" s="4">
        <v>37</v>
      </c>
      <c r="F42" s="4">
        <v>37</v>
      </c>
      <c r="G42" t="s">
        <v>78</v>
      </c>
    </row>
    <row r="43" spans="1:6" ht="15">
      <c r="A43" t="s">
        <v>39</v>
      </c>
      <c r="B43" s="7">
        <v>40866</v>
      </c>
      <c r="C43" s="11">
        <v>1</v>
      </c>
      <c r="D43" s="3" t="s">
        <v>77</v>
      </c>
      <c r="E43" s="4">
        <v>500</v>
      </c>
      <c r="F43" s="4">
        <v>500</v>
      </c>
    </row>
    <row r="44" spans="1:6" ht="15">
      <c r="A44" t="s">
        <v>85</v>
      </c>
      <c r="B44" s="7">
        <v>41236</v>
      </c>
      <c r="C44" s="11">
        <v>10</v>
      </c>
      <c r="D44" s="3" t="s">
        <v>77</v>
      </c>
      <c r="E44" s="4">
        <v>2860</v>
      </c>
      <c r="F44" s="4">
        <v>2860</v>
      </c>
    </row>
    <row r="45" spans="1:6" ht="15">
      <c r="A45" t="s">
        <v>85</v>
      </c>
      <c r="B45" s="7">
        <v>41607</v>
      </c>
      <c r="C45" s="11">
        <v>3</v>
      </c>
      <c r="D45" s="3" t="s">
        <v>77</v>
      </c>
      <c r="E45" s="4">
        <v>1500</v>
      </c>
      <c r="F45" s="4">
        <v>1500</v>
      </c>
    </row>
    <row r="46" spans="1:6" ht="15">
      <c r="A46" t="s">
        <v>85</v>
      </c>
      <c r="B46" s="7">
        <v>42334</v>
      </c>
      <c r="C46" s="11">
        <v>4</v>
      </c>
      <c r="D46" s="3" t="s">
        <v>77</v>
      </c>
      <c r="E46" s="4">
        <v>2000</v>
      </c>
      <c r="F46" s="4">
        <v>2000</v>
      </c>
    </row>
    <row r="47" spans="1:6" ht="15">
      <c r="A47" s="26" t="s">
        <v>85</v>
      </c>
      <c r="B47" s="27">
        <v>42801</v>
      </c>
      <c r="C47" s="11">
        <v>4</v>
      </c>
      <c r="D47" s="3" t="s">
        <v>77</v>
      </c>
      <c r="E47" s="4">
        <v>2000</v>
      </c>
      <c r="F47" s="4">
        <v>2000</v>
      </c>
    </row>
    <row r="48" spans="2:6" ht="15">
      <c r="B48" s="7"/>
      <c r="C48" s="17">
        <f>SUM(C42:C47)</f>
        <v>57</v>
      </c>
      <c r="D48" s="3"/>
      <c r="E48" s="4"/>
      <c r="F48" s="4"/>
    </row>
    <row r="49" spans="2:6" ht="15">
      <c r="B49" s="7"/>
      <c r="C49" s="18"/>
      <c r="D49" s="3"/>
      <c r="E49" s="4"/>
      <c r="F49" s="4"/>
    </row>
    <row r="50" spans="1:6" ht="15">
      <c r="A50" t="s">
        <v>40</v>
      </c>
      <c r="B50" s="7">
        <v>41607</v>
      </c>
      <c r="C50" s="11">
        <v>80</v>
      </c>
      <c r="D50" s="3"/>
      <c r="E50" s="4">
        <v>5200</v>
      </c>
      <c r="F50" s="4">
        <v>5200</v>
      </c>
    </row>
    <row r="51" spans="1:6" ht="15">
      <c r="A51" s="1" t="s">
        <v>31</v>
      </c>
      <c r="B51" s="7"/>
      <c r="C51" s="11"/>
      <c r="D51" s="3"/>
      <c r="E51" s="8">
        <f>SUM(E42:E50)</f>
        <v>14097</v>
      </c>
      <c r="F51" s="8">
        <f>SUM(F42:F50)</f>
        <v>14097</v>
      </c>
    </row>
    <row r="52" spans="2:6" ht="15">
      <c r="B52" s="7"/>
      <c r="C52" s="11"/>
      <c r="D52" s="3"/>
      <c r="E52" s="4"/>
      <c r="F52" s="4"/>
    </row>
    <row r="53" spans="1:6" ht="15">
      <c r="A53" s="16" t="s">
        <v>41</v>
      </c>
      <c r="B53" s="7"/>
      <c r="C53" s="11"/>
      <c r="D53" s="3"/>
      <c r="E53" s="4"/>
      <c r="F53" s="4"/>
    </row>
    <row r="54" spans="1:6" ht="15">
      <c r="A54" t="s">
        <v>42</v>
      </c>
      <c r="B54" s="7">
        <v>40611</v>
      </c>
      <c r="C54" s="11">
        <v>5</v>
      </c>
      <c r="D54" s="3" t="s">
        <v>50</v>
      </c>
      <c r="E54" s="4">
        <v>2388.3</v>
      </c>
      <c r="F54" s="4">
        <v>2388.3</v>
      </c>
    </row>
    <row r="55" spans="1:6" ht="15">
      <c r="A55" s="35" t="s">
        <v>42</v>
      </c>
      <c r="B55" s="23">
        <v>43006</v>
      </c>
      <c r="C55" s="34">
        <v>3</v>
      </c>
      <c r="D55" s="3" t="s">
        <v>101</v>
      </c>
      <c r="E55" s="4">
        <v>1711</v>
      </c>
      <c r="F55" s="4">
        <v>1711</v>
      </c>
    </row>
    <row r="56" spans="4:6" ht="15">
      <c r="D56" s="3"/>
      <c r="E56" s="8">
        <f>SUM(E54:E55)</f>
        <v>4099.3</v>
      </c>
      <c r="F56" s="8">
        <f>SUM(F54:F55)</f>
        <v>4099.3</v>
      </c>
    </row>
    <row r="57" spans="2:6" ht="15">
      <c r="B57" s="7"/>
      <c r="C57" s="11"/>
      <c r="D57" s="3"/>
      <c r="E57" s="15"/>
      <c r="F57" s="15"/>
    </row>
    <row r="58" spans="1:6" ht="15">
      <c r="A58" t="s">
        <v>43</v>
      </c>
      <c r="B58" s="7">
        <v>41212</v>
      </c>
      <c r="C58" s="11">
        <v>3</v>
      </c>
      <c r="D58" s="3"/>
      <c r="E58" s="8">
        <v>3900</v>
      </c>
      <c r="F58" s="8">
        <v>3900</v>
      </c>
    </row>
    <row r="59" spans="2:6" ht="15">
      <c r="B59" s="7"/>
      <c r="C59" s="11"/>
      <c r="D59" s="3"/>
      <c r="E59" s="4"/>
      <c r="F59" s="4"/>
    </row>
    <row r="60" spans="2:6" ht="15">
      <c r="B60" s="7"/>
      <c r="C60" s="11"/>
      <c r="D60" s="3"/>
      <c r="E60" s="4"/>
      <c r="F60" s="4"/>
    </row>
    <row r="61" spans="1:6" ht="15">
      <c r="A61" t="s">
        <v>44</v>
      </c>
      <c r="B61" s="7">
        <v>41000</v>
      </c>
      <c r="C61" s="11">
        <v>168</v>
      </c>
      <c r="D61" s="3"/>
      <c r="E61" s="4">
        <v>0</v>
      </c>
      <c r="F61" s="4">
        <v>0</v>
      </c>
    </row>
    <row r="62" spans="1:6" ht="15">
      <c r="A62" t="s">
        <v>45</v>
      </c>
      <c r="B62" s="7">
        <v>41973</v>
      </c>
      <c r="C62" s="11">
        <v>1</v>
      </c>
      <c r="D62" s="3" t="s">
        <v>46</v>
      </c>
      <c r="E62" s="4">
        <v>435</v>
      </c>
      <c r="F62" s="4">
        <v>435</v>
      </c>
    </row>
    <row r="63" spans="1:6" ht="15">
      <c r="A63" t="s">
        <v>45</v>
      </c>
      <c r="B63" s="7">
        <v>42215</v>
      </c>
      <c r="C63" s="11">
        <v>1</v>
      </c>
      <c r="D63" s="3" t="s">
        <v>47</v>
      </c>
      <c r="E63" s="4">
        <v>405</v>
      </c>
      <c r="F63" s="4">
        <v>405</v>
      </c>
    </row>
    <row r="64" spans="1:6" ht="15">
      <c r="A64" t="s">
        <v>45</v>
      </c>
      <c r="B64" s="7">
        <v>42246</v>
      </c>
      <c r="C64" s="11">
        <v>1</v>
      </c>
      <c r="D64" s="3" t="s">
        <v>48</v>
      </c>
      <c r="E64" s="4">
        <v>584</v>
      </c>
      <c r="F64" s="4">
        <v>584</v>
      </c>
    </row>
    <row r="65" spans="1:6" ht="15">
      <c r="A65" s="26" t="s">
        <v>45</v>
      </c>
      <c r="B65" s="27">
        <v>42786</v>
      </c>
      <c r="C65" s="11">
        <v>1</v>
      </c>
      <c r="D65" s="3" t="s">
        <v>84</v>
      </c>
      <c r="E65" s="4">
        <v>769.17</v>
      </c>
      <c r="F65" s="4">
        <v>769.17</v>
      </c>
    </row>
    <row r="66" spans="2:6" ht="15">
      <c r="B66" s="7"/>
      <c r="C66" s="17">
        <f>SUM(C61:C65)</f>
        <v>172</v>
      </c>
      <c r="D66" s="3"/>
      <c r="E66" s="8">
        <f>SUM(E61:E65)</f>
        <v>2193.17</v>
      </c>
      <c r="F66" s="8">
        <f>SUM(F61:F65)</f>
        <v>2193.17</v>
      </c>
    </row>
    <row r="67" spans="2:6" ht="15">
      <c r="B67" s="7"/>
      <c r="C67" s="18"/>
      <c r="D67" s="19"/>
      <c r="E67" s="9"/>
      <c r="F67" s="9"/>
    </row>
    <row r="68" spans="1:6" ht="15">
      <c r="A68" s="16" t="s">
        <v>49</v>
      </c>
      <c r="B68" s="7"/>
      <c r="C68" s="14"/>
      <c r="D68" s="3"/>
      <c r="E68" s="13"/>
      <c r="F68" s="13"/>
    </row>
    <row r="69" spans="1:6" ht="15">
      <c r="A69" t="s">
        <v>49</v>
      </c>
      <c r="B69" s="7">
        <v>41000</v>
      </c>
      <c r="C69" s="11">
        <v>100</v>
      </c>
      <c r="D69" s="3" t="s">
        <v>50</v>
      </c>
      <c r="E69" s="4">
        <v>0</v>
      </c>
      <c r="F69" s="4">
        <v>0</v>
      </c>
    </row>
    <row r="70" spans="1:6" ht="15">
      <c r="A70" t="s">
        <v>49</v>
      </c>
      <c r="B70" s="7">
        <v>41157</v>
      </c>
      <c r="C70" s="11">
        <v>3</v>
      </c>
      <c r="D70" s="3" t="s">
        <v>50</v>
      </c>
      <c r="E70" s="4">
        <v>695</v>
      </c>
      <c r="F70" s="4">
        <v>695</v>
      </c>
    </row>
    <row r="71" spans="1:6" ht="15">
      <c r="A71" t="s">
        <v>49</v>
      </c>
      <c r="B71" s="7">
        <v>41000</v>
      </c>
      <c r="C71" s="11">
        <v>1</v>
      </c>
      <c r="D71" s="3" t="s">
        <v>50</v>
      </c>
      <c r="E71" s="4">
        <v>240</v>
      </c>
      <c r="F71" s="4">
        <v>240</v>
      </c>
    </row>
    <row r="72" spans="1:6" ht="15">
      <c r="A72" t="s">
        <v>49</v>
      </c>
      <c r="B72" s="7">
        <v>41484</v>
      </c>
      <c r="C72" s="11">
        <v>15</v>
      </c>
      <c r="D72" s="3" t="s">
        <v>50</v>
      </c>
      <c r="E72" s="4">
        <v>675</v>
      </c>
      <c r="F72" s="4">
        <v>675</v>
      </c>
    </row>
    <row r="73" spans="1:6" ht="15">
      <c r="A73" t="s">
        <v>49</v>
      </c>
      <c r="B73" s="7">
        <v>41516</v>
      </c>
      <c r="C73" s="11">
        <v>8</v>
      </c>
      <c r="D73" s="3" t="s">
        <v>50</v>
      </c>
      <c r="E73" s="4">
        <v>1752</v>
      </c>
      <c r="F73" s="4">
        <v>1752</v>
      </c>
    </row>
    <row r="74" spans="1:6" ht="15">
      <c r="A74" t="s">
        <v>49</v>
      </c>
      <c r="B74" s="7">
        <v>41683</v>
      </c>
      <c r="C74" s="11">
        <v>31</v>
      </c>
      <c r="D74" s="3" t="s">
        <v>50</v>
      </c>
      <c r="E74" s="4">
        <v>3869</v>
      </c>
      <c r="F74" s="4">
        <v>3869</v>
      </c>
    </row>
    <row r="75" spans="1:6" ht="15">
      <c r="A75" t="s">
        <v>49</v>
      </c>
      <c r="B75" s="7">
        <v>41751</v>
      </c>
      <c r="C75" s="11">
        <v>5</v>
      </c>
      <c r="D75" s="3" t="s">
        <v>50</v>
      </c>
      <c r="E75" s="4">
        <v>175</v>
      </c>
      <c r="F75" s="4">
        <v>175</v>
      </c>
    </row>
    <row r="76" spans="1:6" ht="15">
      <c r="A76" t="s">
        <v>49</v>
      </c>
      <c r="B76" s="7">
        <v>41779</v>
      </c>
      <c r="C76" s="11">
        <v>25</v>
      </c>
      <c r="D76" s="3" t="s">
        <v>50</v>
      </c>
      <c r="E76" s="4">
        <v>2555</v>
      </c>
      <c r="F76" s="4">
        <v>2555</v>
      </c>
    </row>
    <row r="77" spans="1:6" ht="15">
      <c r="A77" t="s">
        <v>49</v>
      </c>
      <c r="B77" s="7">
        <v>42048</v>
      </c>
      <c r="C77" s="11">
        <v>25</v>
      </c>
      <c r="D77" s="3" t="s">
        <v>50</v>
      </c>
      <c r="E77" s="4">
        <v>2803</v>
      </c>
      <c r="F77" s="4">
        <v>2803</v>
      </c>
    </row>
    <row r="78" spans="1:6" ht="15">
      <c r="A78" t="s">
        <v>49</v>
      </c>
      <c r="B78" s="7">
        <v>42241</v>
      </c>
      <c r="C78" s="11">
        <v>20</v>
      </c>
      <c r="D78" s="3" t="s">
        <v>50</v>
      </c>
      <c r="E78" s="4">
        <v>3380</v>
      </c>
      <c r="F78" s="4">
        <v>3380</v>
      </c>
    </row>
    <row r="79" spans="1:6" ht="15">
      <c r="A79" t="s">
        <v>49</v>
      </c>
      <c r="B79" s="7">
        <v>42438</v>
      </c>
      <c r="C79" s="11">
        <v>18</v>
      </c>
      <c r="D79" s="3" t="s">
        <v>50</v>
      </c>
      <c r="E79" s="4">
        <v>2574</v>
      </c>
      <c r="F79" s="4">
        <v>2574</v>
      </c>
    </row>
    <row r="80" spans="1:6" ht="15">
      <c r="A80" s="26" t="s">
        <v>49</v>
      </c>
      <c r="B80" s="27">
        <v>42542</v>
      </c>
      <c r="C80" s="11">
        <v>30</v>
      </c>
      <c r="D80" s="3" t="s">
        <v>50</v>
      </c>
      <c r="E80" s="4">
        <v>6270</v>
      </c>
      <c r="F80" s="4">
        <v>6270</v>
      </c>
    </row>
    <row r="81" spans="1:6" ht="15">
      <c r="A81" s="26" t="s">
        <v>49</v>
      </c>
      <c r="B81" s="27">
        <v>42600</v>
      </c>
      <c r="C81" s="11">
        <v>30</v>
      </c>
      <c r="D81" s="3" t="s">
        <v>50</v>
      </c>
      <c r="E81" s="4">
        <v>4290</v>
      </c>
      <c r="F81" s="4">
        <v>4290</v>
      </c>
    </row>
    <row r="82" spans="1:6" ht="15">
      <c r="A82" s="26" t="s">
        <v>49</v>
      </c>
      <c r="B82" s="27">
        <v>42772</v>
      </c>
      <c r="C82" s="11">
        <v>24</v>
      </c>
      <c r="D82" s="3" t="s">
        <v>50</v>
      </c>
      <c r="E82" s="4">
        <v>4776</v>
      </c>
      <c r="F82" s="4">
        <v>4776</v>
      </c>
    </row>
    <row r="83" spans="1:6" ht="15">
      <c r="A83" s="26" t="s">
        <v>49</v>
      </c>
      <c r="B83" s="27">
        <v>42779</v>
      </c>
      <c r="C83" s="11">
        <v>24</v>
      </c>
      <c r="D83" s="3" t="s">
        <v>50</v>
      </c>
      <c r="E83" s="4">
        <v>4776</v>
      </c>
      <c r="F83" s="4">
        <v>4776</v>
      </c>
    </row>
    <row r="84" spans="1:6" ht="15">
      <c r="A84" s="26" t="s">
        <v>49</v>
      </c>
      <c r="B84" s="27">
        <v>42793</v>
      </c>
      <c r="C84" s="11">
        <v>27</v>
      </c>
      <c r="D84" s="3" t="s">
        <v>50</v>
      </c>
      <c r="E84" s="4">
        <v>5373</v>
      </c>
      <c r="F84" s="4">
        <v>5373</v>
      </c>
    </row>
    <row r="85" spans="1:6" ht="15">
      <c r="A85" s="22" t="s">
        <v>49</v>
      </c>
      <c r="B85" s="23">
        <v>42870</v>
      </c>
      <c r="C85" s="11">
        <v>24</v>
      </c>
      <c r="D85" s="3" t="s">
        <v>50</v>
      </c>
      <c r="E85" s="4">
        <v>4824</v>
      </c>
      <c r="F85" s="4">
        <v>4824</v>
      </c>
    </row>
    <row r="86" spans="1:8" ht="15">
      <c r="A86" s="22" t="s">
        <v>49</v>
      </c>
      <c r="B86" s="23">
        <v>42929</v>
      </c>
      <c r="C86" s="11">
        <v>15</v>
      </c>
      <c r="D86" s="3" t="s">
        <v>50</v>
      </c>
      <c r="E86" s="4">
        <v>3015</v>
      </c>
      <c r="F86" s="4">
        <v>3015</v>
      </c>
      <c r="G86" t="s">
        <v>105</v>
      </c>
      <c r="H86" s="38">
        <f>SUM(C74:C79)</f>
        <v>124</v>
      </c>
    </row>
    <row r="87" spans="1:8" ht="15">
      <c r="A87" s="22" t="s">
        <v>49</v>
      </c>
      <c r="B87" s="23">
        <v>43020</v>
      </c>
      <c r="C87" s="11">
        <v>30</v>
      </c>
      <c r="D87" s="3" t="s">
        <v>50</v>
      </c>
      <c r="E87" s="4">
        <v>6030</v>
      </c>
      <c r="F87" s="4">
        <v>6030</v>
      </c>
      <c r="G87" t="s">
        <v>104</v>
      </c>
      <c r="H87" s="38">
        <f>SUM(C80:C87)</f>
        <v>204</v>
      </c>
    </row>
    <row r="88" spans="2:6" ht="15">
      <c r="B88" s="7"/>
      <c r="C88" s="12">
        <f>SUM(C69:C87)</f>
        <v>455</v>
      </c>
      <c r="D88" s="3"/>
      <c r="E88" s="8">
        <f>SUM(E69:E87)</f>
        <v>58072</v>
      </c>
      <c r="F88" s="8">
        <f>SUM(F69:F87)</f>
        <v>58072</v>
      </c>
    </row>
    <row r="89" spans="2:6" ht="15">
      <c r="B89" s="7"/>
      <c r="C89" s="11"/>
      <c r="D89" s="3"/>
      <c r="E89" s="4"/>
      <c r="F89" s="4"/>
    </row>
    <row r="90" spans="1:6" ht="15">
      <c r="A90" s="16" t="s">
        <v>51</v>
      </c>
      <c r="B90" s="7"/>
      <c r="C90" s="11"/>
      <c r="D90" s="3"/>
      <c r="E90" s="4"/>
      <c r="F90" s="4"/>
    </row>
    <row r="91" spans="1:6" ht="15">
      <c r="A91" t="s">
        <v>52</v>
      </c>
      <c r="B91" s="7">
        <v>41000</v>
      </c>
      <c r="C91" s="11">
        <v>1</v>
      </c>
      <c r="D91" s="3"/>
      <c r="E91" s="4">
        <v>0</v>
      </c>
      <c r="F91" s="4">
        <v>0</v>
      </c>
    </row>
    <row r="92" spans="1:6" ht="15">
      <c r="A92" t="s">
        <v>53</v>
      </c>
      <c r="B92" s="7">
        <v>42296</v>
      </c>
      <c r="C92" s="11">
        <v>1</v>
      </c>
      <c r="D92" s="3"/>
      <c r="E92" s="4">
        <v>4586</v>
      </c>
      <c r="F92" s="4">
        <v>4586</v>
      </c>
    </row>
    <row r="93" spans="1:6" ht="15">
      <c r="A93" t="s">
        <v>54</v>
      </c>
      <c r="B93" s="7">
        <v>42296</v>
      </c>
      <c r="C93" s="11">
        <v>1</v>
      </c>
      <c r="D93" s="3"/>
      <c r="E93" s="4">
        <v>12474.12</v>
      </c>
      <c r="F93" s="4">
        <v>12474.12</v>
      </c>
    </row>
    <row r="94" spans="1:6" ht="15">
      <c r="A94" t="s">
        <v>55</v>
      </c>
      <c r="B94" s="7">
        <v>42296</v>
      </c>
      <c r="C94" s="11">
        <v>6</v>
      </c>
      <c r="D94" s="3"/>
      <c r="E94" s="4">
        <v>3000</v>
      </c>
      <c r="F94" s="4">
        <v>3000</v>
      </c>
    </row>
    <row r="95" spans="1:6" ht="15">
      <c r="A95" t="s">
        <v>56</v>
      </c>
      <c r="B95" s="7">
        <v>42296</v>
      </c>
      <c r="C95" s="11">
        <v>6</v>
      </c>
      <c r="D95" s="3"/>
      <c r="E95" s="4">
        <v>5442</v>
      </c>
      <c r="F95" s="4">
        <v>5442</v>
      </c>
    </row>
    <row r="96" spans="1:6" ht="15">
      <c r="A96" s="26" t="s">
        <v>56</v>
      </c>
      <c r="B96" s="27">
        <v>42472</v>
      </c>
      <c r="C96" s="11">
        <v>2</v>
      </c>
      <c r="D96" s="3"/>
      <c r="E96" s="4">
        <v>1560.48</v>
      </c>
      <c r="F96" s="4">
        <v>1560.48</v>
      </c>
    </row>
    <row r="97" spans="1:6" ht="15">
      <c r="A97" t="s">
        <v>82</v>
      </c>
      <c r="B97" s="7">
        <v>42296</v>
      </c>
      <c r="C97" s="11">
        <v>1</v>
      </c>
      <c r="D97" s="3"/>
      <c r="E97" s="4">
        <v>937</v>
      </c>
      <c r="F97" s="4">
        <v>937</v>
      </c>
    </row>
    <row r="98" spans="1:7" ht="15">
      <c r="A98" t="s">
        <v>57</v>
      </c>
      <c r="B98" s="7">
        <v>42296</v>
      </c>
      <c r="C98" s="11">
        <v>1</v>
      </c>
      <c r="D98" s="3"/>
      <c r="E98" s="4">
        <v>1320</v>
      </c>
      <c r="F98" s="4">
        <v>1320</v>
      </c>
      <c r="G98" s="9"/>
    </row>
    <row r="99" spans="1:6" ht="15">
      <c r="A99" t="s">
        <v>55</v>
      </c>
      <c r="B99" s="7">
        <v>42370</v>
      </c>
      <c r="C99" s="11">
        <v>2</v>
      </c>
      <c r="D99" s="3"/>
      <c r="E99" s="4">
        <v>1611</v>
      </c>
      <c r="F99" s="4">
        <v>1611</v>
      </c>
    </row>
    <row r="100" spans="1:6" ht="15">
      <c r="A100" s="22" t="s">
        <v>91</v>
      </c>
      <c r="B100" s="23">
        <v>42962</v>
      </c>
      <c r="C100" s="11">
        <v>1</v>
      </c>
      <c r="D100" s="3"/>
      <c r="E100" s="4">
        <v>544.9</v>
      </c>
      <c r="F100" s="4">
        <v>544.9</v>
      </c>
    </row>
    <row r="101" spans="1:6" ht="15">
      <c r="A101" s="22" t="s">
        <v>95</v>
      </c>
      <c r="B101" s="23">
        <v>42985</v>
      </c>
      <c r="C101" s="11">
        <v>1</v>
      </c>
      <c r="D101" s="3"/>
      <c r="E101" s="4">
        <v>26229.52</v>
      </c>
      <c r="F101" s="4">
        <v>26229.52</v>
      </c>
    </row>
    <row r="102" spans="1:6" ht="15">
      <c r="A102" s="22" t="s">
        <v>96</v>
      </c>
      <c r="B102" s="23">
        <v>43006</v>
      </c>
      <c r="C102" s="11">
        <v>2</v>
      </c>
      <c r="D102" s="3"/>
      <c r="E102" s="4">
        <v>2053.76</v>
      </c>
      <c r="F102" s="4">
        <v>2053.76</v>
      </c>
    </row>
    <row r="103" spans="2:6" ht="15">
      <c r="B103" s="7"/>
      <c r="C103" s="11"/>
      <c r="D103" s="3"/>
      <c r="E103" s="8">
        <f>SUM(E91:E102)</f>
        <v>59758.780000000006</v>
      </c>
      <c r="F103" s="8">
        <f>SUM(F91:F102)</f>
        <v>59758.780000000006</v>
      </c>
    </row>
    <row r="104" spans="2:6" ht="15">
      <c r="B104" s="7"/>
      <c r="C104" s="11"/>
      <c r="D104" s="3"/>
      <c r="E104" s="9"/>
      <c r="F104" s="9"/>
    </row>
    <row r="105" spans="1:6" ht="15">
      <c r="A105" s="31" t="s">
        <v>92</v>
      </c>
      <c r="B105" s="7"/>
      <c r="C105" s="11"/>
      <c r="D105" s="3"/>
      <c r="E105" s="9"/>
      <c r="F105" s="9"/>
    </row>
    <row r="106" spans="1:6" ht="15">
      <c r="A106" t="s">
        <v>93</v>
      </c>
      <c r="B106" s="7"/>
      <c r="C106" s="11">
        <v>6</v>
      </c>
      <c r="D106" s="3" t="s">
        <v>50</v>
      </c>
      <c r="E106" s="32">
        <v>13509</v>
      </c>
      <c r="F106" s="32">
        <v>13509</v>
      </c>
    </row>
    <row r="107" spans="2:6" ht="15">
      <c r="B107" s="7"/>
      <c r="C107" s="11"/>
      <c r="D107" s="3"/>
      <c r="E107" s="9"/>
      <c r="F107" s="9"/>
    </row>
    <row r="108" spans="2:6" ht="15">
      <c r="B108" s="7"/>
      <c r="C108" s="11"/>
      <c r="D108" s="3"/>
      <c r="E108" s="8">
        <f>SUM(E106:E107)</f>
        <v>13509</v>
      </c>
      <c r="F108" s="8">
        <f>SUM(F106:F107)</f>
        <v>13509</v>
      </c>
    </row>
    <row r="109" spans="1:6" ht="15">
      <c r="A109" s="16" t="s">
        <v>58</v>
      </c>
      <c r="B109" s="7"/>
      <c r="C109" s="11"/>
      <c r="D109" s="3"/>
      <c r="E109" s="4"/>
      <c r="F109" s="4"/>
    </row>
    <row r="110" spans="1:6" ht="15">
      <c r="A110" t="s">
        <v>59</v>
      </c>
      <c r="B110" s="7">
        <v>40269</v>
      </c>
      <c r="C110" s="11">
        <v>1</v>
      </c>
      <c r="D110" s="3"/>
      <c r="E110" s="4">
        <v>1</v>
      </c>
      <c r="F110" s="4">
        <v>1</v>
      </c>
    </row>
    <row r="111" spans="1:6" ht="15">
      <c r="A111" t="s">
        <v>60</v>
      </c>
      <c r="B111" s="7">
        <v>40269</v>
      </c>
      <c r="C111" s="11">
        <v>1</v>
      </c>
      <c r="D111" s="3"/>
      <c r="E111" s="4">
        <v>1</v>
      </c>
      <c r="F111" s="4">
        <v>1</v>
      </c>
    </row>
    <row r="112" spans="1:6" ht="15">
      <c r="A112" t="s">
        <v>61</v>
      </c>
      <c r="B112" s="7">
        <v>40269</v>
      </c>
      <c r="C112" s="11">
        <v>1</v>
      </c>
      <c r="D112" s="3"/>
      <c r="E112" s="4">
        <v>1</v>
      </c>
      <c r="F112" s="4">
        <v>1</v>
      </c>
    </row>
    <row r="113" spans="1:6" ht="15">
      <c r="A113" t="s">
        <v>62</v>
      </c>
      <c r="B113" s="7">
        <v>40269</v>
      </c>
      <c r="C113" s="11">
        <v>1</v>
      </c>
      <c r="D113" s="3"/>
      <c r="E113" s="4">
        <v>1</v>
      </c>
      <c r="F113" s="4">
        <v>1</v>
      </c>
    </row>
    <row r="114" spans="1:6" ht="15">
      <c r="A114" t="s">
        <v>63</v>
      </c>
      <c r="B114" s="7">
        <v>40269</v>
      </c>
      <c r="C114" s="11">
        <v>1</v>
      </c>
      <c r="D114" s="3"/>
      <c r="E114" s="4">
        <v>2</v>
      </c>
      <c r="F114" s="4">
        <v>2</v>
      </c>
    </row>
    <row r="115" spans="1:6" ht="15">
      <c r="A115" t="s">
        <v>65</v>
      </c>
      <c r="B115" s="7">
        <v>40269</v>
      </c>
      <c r="C115" s="11">
        <v>1</v>
      </c>
      <c r="D115" s="3"/>
      <c r="E115" s="4">
        <v>1</v>
      </c>
      <c r="F115" s="4">
        <v>1</v>
      </c>
    </row>
    <row r="116" spans="1:6" ht="15">
      <c r="A116" t="s">
        <v>64</v>
      </c>
      <c r="B116" s="7">
        <v>40269</v>
      </c>
      <c r="C116" s="11">
        <v>1</v>
      </c>
      <c r="D116" s="3"/>
      <c r="E116" s="4">
        <v>1</v>
      </c>
      <c r="F116" s="4">
        <v>1</v>
      </c>
    </row>
    <row r="117" spans="1:6" ht="15">
      <c r="A117" t="s">
        <v>66</v>
      </c>
      <c r="B117" s="7">
        <v>40269</v>
      </c>
      <c r="C117" s="11">
        <v>1</v>
      </c>
      <c r="D117" s="3"/>
      <c r="E117" s="4">
        <v>1</v>
      </c>
      <c r="F117" s="4">
        <v>1</v>
      </c>
    </row>
    <row r="118" spans="2:6" ht="15">
      <c r="B118" s="7"/>
      <c r="C118" s="17">
        <f>SUM(C110:C117)</f>
        <v>8</v>
      </c>
      <c r="D118" s="3"/>
      <c r="E118" s="8">
        <f>SUM(E110:E117)</f>
        <v>9</v>
      </c>
      <c r="F118" s="8">
        <f>SUM(F110:F117)</f>
        <v>9</v>
      </c>
    </row>
    <row r="119" spans="2:6" ht="15">
      <c r="B119" s="7"/>
      <c r="C119" s="11"/>
      <c r="D119" s="3"/>
      <c r="E119" s="4"/>
      <c r="F119" s="4"/>
    </row>
    <row r="120" spans="1:6" ht="15">
      <c r="A120" s="16" t="s">
        <v>67</v>
      </c>
      <c r="B120" s="7">
        <v>40269</v>
      </c>
      <c r="C120" s="17">
        <v>10</v>
      </c>
      <c r="D120" s="3"/>
      <c r="E120" s="8">
        <v>0</v>
      </c>
      <c r="F120" s="8">
        <v>0</v>
      </c>
    </row>
    <row r="121" spans="2:6" ht="15">
      <c r="B121" s="7"/>
      <c r="C121" s="11"/>
      <c r="D121" s="3"/>
      <c r="E121" s="4"/>
      <c r="F121" s="4"/>
    </row>
    <row r="122" spans="1:6" ht="15">
      <c r="A122" s="16" t="s">
        <v>68</v>
      </c>
      <c r="B122" s="7"/>
      <c r="C122" s="11"/>
      <c r="D122" s="3"/>
      <c r="E122" s="4"/>
      <c r="F122" s="4"/>
    </row>
    <row r="123" spans="1:6" ht="15">
      <c r="A123" t="s">
        <v>37</v>
      </c>
      <c r="B123" s="7">
        <v>41000</v>
      </c>
      <c r="C123" s="11">
        <v>37</v>
      </c>
      <c r="D123" s="3"/>
      <c r="E123" s="4">
        <v>0</v>
      </c>
      <c r="F123" s="4">
        <v>0</v>
      </c>
    </row>
    <row r="124" spans="1:6" ht="15">
      <c r="A124" s="28" t="s">
        <v>90</v>
      </c>
      <c r="B124" s="29">
        <v>42873</v>
      </c>
      <c r="C124" s="11">
        <v>-1</v>
      </c>
      <c r="D124" s="33" t="s">
        <v>88</v>
      </c>
      <c r="E124" s="30">
        <v>0</v>
      </c>
      <c r="F124" s="30">
        <v>0</v>
      </c>
    </row>
    <row r="125" spans="1:6" ht="15">
      <c r="A125" s="28" t="s">
        <v>90</v>
      </c>
      <c r="B125" s="29">
        <v>42982</v>
      </c>
      <c r="C125" s="11">
        <v>-1</v>
      </c>
      <c r="D125" s="33" t="s">
        <v>94</v>
      </c>
      <c r="E125" s="30">
        <v>0</v>
      </c>
      <c r="F125" s="30">
        <v>0</v>
      </c>
    </row>
    <row r="126" spans="1:6" ht="15">
      <c r="A126" s="28" t="s">
        <v>90</v>
      </c>
      <c r="B126" s="29">
        <v>43091</v>
      </c>
      <c r="C126" s="11">
        <v>-1</v>
      </c>
      <c r="D126" s="33" t="s">
        <v>97</v>
      </c>
      <c r="E126" s="30">
        <v>0</v>
      </c>
      <c r="F126" s="30">
        <v>0</v>
      </c>
    </row>
    <row r="127" spans="1:6" ht="15">
      <c r="A127" s="28" t="s">
        <v>90</v>
      </c>
      <c r="B127" s="29">
        <v>43091</v>
      </c>
      <c r="C127" s="11">
        <v>-1</v>
      </c>
      <c r="D127" s="33" t="s">
        <v>98</v>
      </c>
      <c r="E127" s="30">
        <v>0</v>
      </c>
      <c r="F127" s="30">
        <v>0</v>
      </c>
    </row>
    <row r="128" spans="1:6" ht="15">
      <c r="A128" t="s">
        <v>69</v>
      </c>
      <c r="B128" s="7">
        <v>41333</v>
      </c>
      <c r="C128" s="11">
        <v>1</v>
      </c>
      <c r="D128" s="3" t="s">
        <v>70</v>
      </c>
      <c r="E128" s="4">
        <v>4819.5</v>
      </c>
      <c r="F128" s="4">
        <v>4819.5</v>
      </c>
    </row>
    <row r="129" spans="1:6" ht="15">
      <c r="A129" t="s">
        <v>69</v>
      </c>
      <c r="B129" s="7">
        <v>41333</v>
      </c>
      <c r="C129" s="11">
        <v>1</v>
      </c>
      <c r="D129" s="3" t="s">
        <v>71</v>
      </c>
      <c r="E129" s="4">
        <v>4819.5</v>
      </c>
      <c r="F129" s="4">
        <v>4819.5</v>
      </c>
    </row>
    <row r="130" spans="1:6" ht="15">
      <c r="A130" t="s">
        <v>69</v>
      </c>
      <c r="B130" s="7">
        <v>41333</v>
      </c>
      <c r="C130" s="11">
        <v>1</v>
      </c>
      <c r="D130" s="3" t="s">
        <v>71</v>
      </c>
      <c r="E130" s="4">
        <v>4819.5</v>
      </c>
      <c r="F130" s="4">
        <v>4819.5</v>
      </c>
    </row>
    <row r="131" spans="1:6" ht="15">
      <c r="A131" t="s">
        <v>69</v>
      </c>
      <c r="B131" s="7">
        <v>42286</v>
      </c>
      <c r="C131" s="11">
        <v>1</v>
      </c>
      <c r="D131" s="3" t="s">
        <v>72</v>
      </c>
      <c r="E131" s="4">
        <v>4135.87</v>
      </c>
      <c r="F131" s="4">
        <v>4135.87</v>
      </c>
    </row>
    <row r="132" spans="1:6" ht="15">
      <c r="A132" t="s">
        <v>69</v>
      </c>
      <c r="B132" s="7">
        <v>42300</v>
      </c>
      <c r="C132" s="11">
        <v>1</v>
      </c>
      <c r="D132" s="3" t="s">
        <v>73</v>
      </c>
      <c r="E132" s="4">
        <v>5670.11</v>
      </c>
      <c r="F132" s="4">
        <v>5670.11</v>
      </c>
    </row>
    <row r="133" spans="1:6" ht="15">
      <c r="A133" t="s">
        <v>69</v>
      </c>
      <c r="B133" s="7">
        <v>42300</v>
      </c>
      <c r="C133" s="11">
        <v>1</v>
      </c>
      <c r="D133" s="3" t="s">
        <v>74</v>
      </c>
      <c r="E133" s="4">
        <v>7157.47</v>
      </c>
      <c r="F133" s="4">
        <v>7157.47</v>
      </c>
    </row>
    <row r="134" spans="1:6" ht="15">
      <c r="A134" s="26" t="s">
        <v>69</v>
      </c>
      <c r="B134" s="27">
        <v>42536</v>
      </c>
      <c r="C134" s="11">
        <v>1</v>
      </c>
      <c r="D134" s="3" t="s">
        <v>60</v>
      </c>
      <c r="E134" s="4">
        <v>3996.52</v>
      </c>
      <c r="F134" s="4">
        <v>3996.52</v>
      </c>
    </row>
    <row r="135" spans="1:6" ht="15">
      <c r="A135" s="26" t="s">
        <v>69</v>
      </c>
      <c r="B135" s="27">
        <v>42542</v>
      </c>
      <c r="C135" s="11">
        <v>1</v>
      </c>
      <c r="D135" s="3" t="s">
        <v>83</v>
      </c>
      <c r="E135" s="4">
        <v>4155.16</v>
      </c>
      <c r="F135" s="4">
        <v>4155.16</v>
      </c>
    </row>
    <row r="136" spans="1:6" ht="15">
      <c r="A136" s="22" t="s">
        <v>69</v>
      </c>
      <c r="B136" s="23">
        <v>42881</v>
      </c>
      <c r="C136" s="11">
        <v>1</v>
      </c>
      <c r="D136" s="3" t="s">
        <v>88</v>
      </c>
      <c r="E136" s="4">
        <v>4619.56</v>
      </c>
      <c r="F136" s="4">
        <v>4619.56</v>
      </c>
    </row>
    <row r="137" spans="1:6" ht="15">
      <c r="A137" s="22" t="s">
        <v>69</v>
      </c>
      <c r="B137" s="23">
        <v>42863</v>
      </c>
      <c r="C137" s="11">
        <v>1</v>
      </c>
      <c r="D137" s="3" t="s">
        <v>89</v>
      </c>
      <c r="E137" s="4">
        <v>5340.44</v>
      </c>
      <c r="F137" s="4">
        <v>5340.44</v>
      </c>
    </row>
    <row r="138" spans="1:6" ht="15">
      <c r="A138" s="22" t="s">
        <v>69</v>
      </c>
      <c r="B138" s="23">
        <v>42982</v>
      </c>
      <c r="C138" s="11">
        <v>1</v>
      </c>
      <c r="D138" s="3" t="s">
        <v>94</v>
      </c>
      <c r="E138" s="4">
        <v>5497.76</v>
      </c>
      <c r="F138" s="4">
        <v>5497.76</v>
      </c>
    </row>
    <row r="139" spans="1:6" ht="15">
      <c r="A139" s="22" t="s">
        <v>69</v>
      </c>
      <c r="B139" s="23">
        <v>42982</v>
      </c>
      <c r="C139" s="11">
        <v>1</v>
      </c>
      <c r="D139" s="3" t="s">
        <v>66</v>
      </c>
      <c r="E139" s="4">
        <v>3482.76</v>
      </c>
      <c r="F139" s="4">
        <v>3482.76</v>
      </c>
    </row>
    <row r="140" spans="1:6" ht="15">
      <c r="A140" s="1" t="s">
        <v>31</v>
      </c>
      <c r="B140" s="7"/>
      <c r="C140" s="17">
        <f>SUM(C123:C139)</f>
        <v>45</v>
      </c>
      <c r="D140" s="3"/>
      <c r="E140" s="8">
        <f>SUM(E123:E139)</f>
        <v>58514.15000000001</v>
      </c>
      <c r="F140" s="8">
        <f>SUM(F123:F139)</f>
        <v>58514.15000000001</v>
      </c>
    </row>
    <row r="141" spans="2:6" ht="15">
      <c r="B141" s="7"/>
      <c r="C141" s="11"/>
      <c r="D141" s="3"/>
      <c r="E141" s="4"/>
      <c r="F141" s="4"/>
    </row>
    <row r="142" spans="1:6" ht="15">
      <c r="A142" s="16" t="s">
        <v>75</v>
      </c>
      <c r="B142" s="7"/>
      <c r="C142" s="11"/>
      <c r="D142" s="3"/>
      <c r="E142" s="4"/>
      <c r="F142" s="4"/>
    </row>
    <row r="143" spans="1:6" ht="15">
      <c r="A143" t="s">
        <v>76</v>
      </c>
      <c r="B143" s="7">
        <v>41000</v>
      </c>
      <c r="C143" s="17">
        <v>1</v>
      </c>
      <c r="D143" s="3"/>
      <c r="E143" s="8">
        <v>0</v>
      </c>
      <c r="F143" s="8">
        <v>0</v>
      </c>
    </row>
    <row r="144" spans="2:6" ht="15">
      <c r="B144" s="7"/>
      <c r="C144" s="18"/>
      <c r="D144" s="19"/>
      <c r="E144" s="9"/>
      <c r="F144" s="9"/>
    </row>
    <row r="145" spans="1:6" ht="15">
      <c r="A145" s="16" t="s">
        <v>102</v>
      </c>
      <c r="B145" s="7"/>
      <c r="C145" s="18"/>
      <c r="D145" s="19"/>
      <c r="E145" s="9"/>
      <c r="F145" s="9"/>
    </row>
    <row r="146" spans="1:6" ht="15">
      <c r="A146" s="22" t="s">
        <v>103</v>
      </c>
      <c r="B146" s="23">
        <v>43138</v>
      </c>
      <c r="C146" s="36">
        <v>6</v>
      </c>
      <c r="D146" s="37" t="s">
        <v>50</v>
      </c>
      <c r="E146" s="32">
        <v>3690.06</v>
      </c>
      <c r="F146" s="32">
        <v>3690.06</v>
      </c>
    </row>
    <row r="147" spans="2:6" ht="15">
      <c r="B147" s="7"/>
      <c r="C147" s="18"/>
      <c r="D147" s="19"/>
      <c r="E147" s="8">
        <f>+E146</f>
        <v>3690.06</v>
      </c>
      <c r="F147" s="8">
        <f>+F146</f>
        <v>3690.06</v>
      </c>
    </row>
    <row r="148" spans="2:6" ht="15">
      <c r="B148" s="7"/>
      <c r="C148" s="18"/>
      <c r="D148" s="19"/>
      <c r="E148" s="9"/>
      <c r="F148" s="9"/>
    </row>
    <row r="149" spans="2:6" ht="15">
      <c r="B149" s="7"/>
      <c r="C149" s="11"/>
      <c r="D149" s="3"/>
      <c r="E149" s="4"/>
      <c r="F149" s="4"/>
    </row>
    <row r="150" spans="2:6" ht="21" customHeight="1">
      <c r="B150" s="7"/>
      <c r="C150" s="11"/>
      <c r="D150" s="21" t="s">
        <v>79</v>
      </c>
      <c r="E150" s="39">
        <f>+E17+E33+E39+E51+E56+E58+E66+E88+E103+E108+E118+E120+E140+E143+E147</f>
        <v>232198.39</v>
      </c>
      <c r="F150" s="39">
        <f>+F17+F33+F39+F51+F56+F58+F66+F88+F103+F108+F118+F120+F140+F143+F147</f>
        <v>232198.39</v>
      </c>
    </row>
    <row r="151" spans="2:6" ht="15">
      <c r="B151" s="7"/>
      <c r="C151" s="11"/>
      <c r="D151" s="3"/>
      <c r="E151" s="4"/>
      <c r="F151" s="4"/>
    </row>
    <row r="152" spans="1:6" ht="15">
      <c r="A152" s="1" t="s">
        <v>80</v>
      </c>
      <c r="B152" s="7"/>
      <c r="C152" s="11"/>
      <c r="D152" s="3"/>
      <c r="E152" s="4"/>
      <c r="F152" s="4"/>
    </row>
    <row r="153" spans="1:6" ht="15">
      <c r="A153" s="1" t="s">
        <v>81</v>
      </c>
      <c r="B153" s="7"/>
      <c r="C153" s="11"/>
      <c r="D153" s="3"/>
      <c r="E153" s="4"/>
      <c r="F153" s="4"/>
    </row>
    <row r="154" spans="1:6" ht="15">
      <c r="A154" s="24">
        <v>43266</v>
      </c>
      <c r="B154" s="7"/>
      <c r="C154" s="11"/>
      <c r="D154" s="3"/>
      <c r="E154" s="4"/>
      <c r="F154" s="4"/>
    </row>
  </sheetData>
  <sheetProtection/>
  <printOptions gridLines="1"/>
  <pageMargins left="0.7086614173228347" right="0.7086614173228347" top="0.7480314960629921" bottom="0.7480314960629921" header="0.31496062992125984" footer="0.31496062992125984"/>
  <pageSetup fitToHeight="4" fitToWidth="1"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8"/>
  <sheetViews>
    <sheetView zoomScalePageLayoutView="0" workbookViewId="0" topLeftCell="A1">
      <pane xSplit="4" ySplit="4" topLeftCell="E137" activePane="bottomRight" state="frozen"/>
      <selection pane="topLeft" activeCell="A1" sqref="A1"/>
      <selection pane="topRight" activeCell="E1" sqref="E1"/>
      <selection pane="bottomLeft" activeCell="A5" sqref="A5"/>
      <selection pane="bottomRight" activeCell="I150" sqref="I150"/>
    </sheetView>
  </sheetViews>
  <sheetFormatPr defaultColWidth="9.140625" defaultRowHeight="15"/>
  <cols>
    <col min="1" max="1" width="47.421875" style="0" customWidth="1"/>
    <col min="2" max="2" width="15.28125" style="0" customWidth="1"/>
    <col min="3" max="3" width="11.57421875" style="0" customWidth="1"/>
    <col min="4" max="4" width="28.8515625" style="0" bestFit="1" customWidth="1"/>
    <col min="5" max="5" width="17.57421875" style="0" customWidth="1"/>
    <col min="6" max="6" width="16.57421875" style="0" customWidth="1"/>
    <col min="7" max="7" width="15.421875" style="0" customWidth="1"/>
    <col min="8" max="8" width="15.7109375" style="0" customWidth="1"/>
    <col min="9" max="9" width="15.140625" style="0" customWidth="1"/>
  </cols>
  <sheetData>
    <row r="1" spans="1:7" ht="26.25">
      <c r="A1" s="25" t="s">
        <v>106</v>
      </c>
      <c r="B1" s="1"/>
      <c r="C1" s="1"/>
      <c r="D1" s="1"/>
      <c r="E1" s="1"/>
      <c r="F1" s="1"/>
      <c r="G1" s="1"/>
    </row>
    <row r="2" spans="1:9" ht="15">
      <c r="A2" s="1"/>
      <c r="B2" s="1"/>
      <c r="C2" s="1"/>
      <c r="D2" s="1"/>
      <c r="E2" s="1"/>
      <c r="F2" s="40" t="s">
        <v>119</v>
      </c>
      <c r="G2" s="10" t="s">
        <v>109</v>
      </c>
      <c r="H2" s="46" t="s">
        <v>111</v>
      </c>
      <c r="I2" s="40" t="s">
        <v>120</v>
      </c>
    </row>
    <row r="3" spans="1:9" ht="15">
      <c r="A3" s="1" t="s">
        <v>1</v>
      </c>
      <c r="B3" s="1" t="s">
        <v>2</v>
      </c>
      <c r="C3" s="10" t="s">
        <v>38</v>
      </c>
      <c r="D3" s="10" t="s">
        <v>3</v>
      </c>
      <c r="E3" s="2" t="s">
        <v>4</v>
      </c>
      <c r="F3" s="2" t="s">
        <v>5</v>
      </c>
      <c r="G3" s="10" t="s">
        <v>110</v>
      </c>
      <c r="H3" s="46" t="s">
        <v>112</v>
      </c>
      <c r="I3" s="2" t="s">
        <v>5</v>
      </c>
    </row>
    <row r="4" spans="3:9" ht="15">
      <c r="C4" s="11"/>
      <c r="E4" s="2" t="s">
        <v>7</v>
      </c>
      <c r="F4" s="2" t="s">
        <v>7</v>
      </c>
      <c r="G4" s="2" t="s">
        <v>7</v>
      </c>
      <c r="H4" s="47" t="s">
        <v>7</v>
      </c>
      <c r="I4" s="2" t="s">
        <v>7</v>
      </c>
    </row>
    <row r="5" spans="1:6" ht="15">
      <c r="A5" s="16" t="s">
        <v>8</v>
      </c>
      <c r="B5" s="6"/>
      <c r="C5" s="11"/>
      <c r="E5" s="4"/>
      <c r="F5" s="4"/>
    </row>
    <row r="6" spans="1:9" ht="15">
      <c r="A6" s="5" t="s">
        <v>9</v>
      </c>
      <c r="B6" s="7">
        <v>40248</v>
      </c>
      <c r="C6" s="11">
        <v>1</v>
      </c>
      <c r="D6" s="3" t="s">
        <v>30</v>
      </c>
      <c r="E6" s="4">
        <v>214.1</v>
      </c>
      <c r="F6" s="4">
        <v>214.1</v>
      </c>
      <c r="G6" s="43"/>
      <c r="H6" s="43"/>
      <c r="I6" s="4">
        <f>SUM(F6:H6)</f>
        <v>214.1</v>
      </c>
    </row>
    <row r="7" spans="1:9" ht="15">
      <c r="A7" s="5" t="s">
        <v>10</v>
      </c>
      <c r="B7" s="7">
        <v>40248</v>
      </c>
      <c r="C7" s="11">
        <v>1</v>
      </c>
      <c r="D7" s="3" t="s">
        <v>30</v>
      </c>
      <c r="E7" s="4">
        <v>509.99</v>
      </c>
      <c r="F7" s="4">
        <v>509.99</v>
      </c>
      <c r="G7" s="43"/>
      <c r="H7" s="43"/>
      <c r="I7" s="4">
        <f aca="true" t="shared" si="0" ref="I7:I16">SUM(F7:H7)</f>
        <v>509.99</v>
      </c>
    </row>
    <row r="8" spans="1:9" ht="15">
      <c r="A8" s="5" t="s">
        <v>11</v>
      </c>
      <c r="B8" s="7">
        <v>40248</v>
      </c>
      <c r="C8" s="11">
        <v>1</v>
      </c>
      <c r="D8" s="3" t="s">
        <v>30</v>
      </c>
      <c r="E8" s="4">
        <v>314.99</v>
      </c>
      <c r="F8" s="4">
        <v>314.99</v>
      </c>
      <c r="G8" s="43"/>
      <c r="H8" s="43"/>
      <c r="I8" s="4">
        <f t="shared" si="0"/>
        <v>314.99</v>
      </c>
    </row>
    <row r="9" spans="1:9" ht="15">
      <c r="A9" s="5" t="s">
        <v>12</v>
      </c>
      <c r="B9" s="7">
        <v>40248</v>
      </c>
      <c r="C9" s="11">
        <v>1</v>
      </c>
      <c r="D9" s="3" t="s">
        <v>30</v>
      </c>
      <c r="E9" s="4">
        <v>449.99</v>
      </c>
      <c r="F9" s="4">
        <v>449.99</v>
      </c>
      <c r="G9" s="43"/>
      <c r="H9" s="43"/>
      <c r="I9" s="4">
        <f t="shared" si="0"/>
        <v>449.99</v>
      </c>
    </row>
    <row r="10" spans="1:9" ht="15">
      <c r="A10" s="5" t="s">
        <v>13</v>
      </c>
      <c r="B10" s="7">
        <v>40248</v>
      </c>
      <c r="C10" s="11">
        <v>2</v>
      </c>
      <c r="D10" s="3" t="s">
        <v>30</v>
      </c>
      <c r="E10" s="4">
        <v>814.08</v>
      </c>
      <c r="F10" s="4">
        <v>814.08</v>
      </c>
      <c r="G10" s="43"/>
      <c r="H10" s="43"/>
      <c r="I10" s="4">
        <f t="shared" si="0"/>
        <v>814.08</v>
      </c>
    </row>
    <row r="11" spans="1:9" ht="15">
      <c r="A11" s="5" t="s">
        <v>14</v>
      </c>
      <c r="B11" s="7">
        <v>40248</v>
      </c>
      <c r="C11" s="11">
        <v>1</v>
      </c>
      <c r="D11" s="3" t="s">
        <v>30</v>
      </c>
      <c r="E11" s="4">
        <v>383.8</v>
      </c>
      <c r="F11" s="4">
        <v>383.8</v>
      </c>
      <c r="G11" s="43"/>
      <c r="H11" s="43"/>
      <c r="I11" s="4">
        <f t="shared" si="0"/>
        <v>383.8</v>
      </c>
    </row>
    <row r="12" spans="1:9" ht="15">
      <c r="A12" s="5" t="s">
        <v>15</v>
      </c>
      <c r="B12" s="7">
        <v>40248</v>
      </c>
      <c r="C12" s="11">
        <v>1</v>
      </c>
      <c r="D12" s="3" t="s">
        <v>30</v>
      </c>
      <c r="E12" s="4">
        <v>711.29</v>
      </c>
      <c r="F12" s="4">
        <v>711.29</v>
      </c>
      <c r="G12" s="43"/>
      <c r="H12" s="43"/>
      <c r="I12" s="4">
        <f t="shared" si="0"/>
        <v>711.29</v>
      </c>
    </row>
    <row r="13" spans="1:9" ht="15">
      <c r="A13" s="5" t="s">
        <v>16</v>
      </c>
      <c r="B13" s="7">
        <v>40248</v>
      </c>
      <c r="C13" s="11">
        <v>1</v>
      </c>
      <c r="D13" s="3" t="s">
        <v>30</v>
      </c>
      <c r="E13" s="4">
        <v>516.9</v>
      </c>
      <c r="F13" s="4">
        <v>516.9</v>
      </c>
      <c r="G13" s="43"/>
      <c r="H13" s="43"/>
      <c r="I13" s="4">
        <f t="shared" si="0"/>
        <v>516.9</v>
      </c>
    </row>
    <row r="14" spans="1:9" ht="15">
      <c r="A14" t="s">
        <v>17</v>
      </c>
      <c r="B14" s="7">
        <v>41354</v>
      </c>
      <c r="C14" s="11">
        <v>2</v>
      </c>
      <c r="D14" s="3" t="s">
        <v>30</v>
      </c>
      <c r="E14" s="4">
        <v>1279</v>
      </c>
      <c r="F14" s="4">
        <v>1279</v>
      </c>
      <c r="G14" s="43"/>
      <c r="H14" s="43"/>
      <c r="I14" s="4">
        <f t="shared" si="0"/>
        <v>1279</v>
      </c>
    </row>
    <row r="15" spans="1:9" ht="15">
      <c r="A15" t="s">
        <v>18</v>
      </c>
      <c r="B15" s="7">
        <v>41670</v>
      </c>
      <c r="C15" s="11">
        <v>1</v>
      </c>
      <c r="D15" s="3" t="s">
        <v>30</v>
      </c>
      <c r="E15" s="4">
        <v>254</v>
      </c>
      <c r="F15" s="4">
        <v>254</v>
      </c>
      <c r="G15" s="43"/>
      <c r="H15" s="43"/>
      <c r="I15" s="4">
        <f t="shared" si="0"/>
        <v>254</v>
      </c>
    </row>
    <row r="16" spans="1:9" ht="15">
      <c r="A16" t="s">
        <v>19</v>
      </c>
      <c r="B16" s="7">
        <v>41879</v>
      </c>
      <c r="C16" s="11">
        <v>1</v>
      </c>
      <c r="D16" s="3" t="s">
        <v>30</v>
      </c>
      <c r="E16" s="4">
        <v>284.72</v>
      </c>
      <c r="F16" s="4">
        <v>284.72</v>
      </c>
      <c r="G16" s="43"/>
      <c r="H16" s="43"/>
      <c r="I16" s="4">
        <f t="shared" si="0"/>
        <v>284.72</v>
      </c>
    </row>
    <row r="17" spans="1:9" ht="15">
      <c r="A17" s="1" t="s">
        <v>31</v>
      </c>
      <c r="B17" s="7"/>
      <c r="C17" s="11"/>
      <c r="D17" s="3"/>
      <c r="E17" s="8">
        <f>SUM(E6:E16)</f>
        <v>5732.860000000001</v>
      </c>
      <c r="F17" s="8">
        <f>SUM(F6:F16)</f>
        <v>5732.860000000001</v>
      </c>
      <c r="G17" s="8">
        <f>SUM(G6:G16)</f>
        <v>0</v>
      </c>
      <c r="H17" s="8">
        <f>SUM(H6:H16)</f>
        <v>0</v>
      </c>
      <c r="I17" s="8">
        <f>SUM(I6:I16)</f>
        <v>5732.860000000001</v>
      </c>
    </row>
    <row r="18" spans="2:9" ht="15">
      <c r="B18" s="7"/>
      <c r="C18" s="11"/>
      <c r="D18" s="3"/>
      <c r="E18" s="9"/>
      <c r="F18" s="9"/>
      <c r="G18" s="43"/>
      <c r="H18" s="43"/>
      <c r="I18" s="4"/>
    </row>
    <row r="19" spans="1:9" ht="15">
      <c r="A19" s="16" t="s">
        <v>20</v>
      </c>
      <c r="B19" s="7"/>
      <c r="C19" s="11"/>
      <c r="D19" s="3"/>
      <c r="E19" s="4"/>
      <c r="F19" s="4"/>
      <c r="G19" s="43"/>
      <c r="H19" s="43"/>
      <c r="I19" s="4"/>
    </row>
    <row r="20" spans="1:9" ht="15">
      <c r="A20" t="s">
        <v>21</v>
      </c>
      <c r="B20" s="7">
        <v>41794</v>
      </c>
      <c r="C20" s="11">
        <v>12</v>
      </c>
      <c r="D20" s="3" t="s">
        <v>30</v>
      </c>
      <c r="E20" s="4">
        <v>878</v>
      </c>
      <c r="F20" s="4">
        <v>878</v>
      </c>
      <c r="G20" s="43"/>
      <c r="H20" s="43"/>
      <c r="I20" s="4">
        <f aca="true" t="shared" si="1" ref="I20:I32">SUM(F20:H20)</f>
        <v>878</v>
      </c>
    </row>
    <row r="21" spans="1:9" ht="15">
      <c r="A21" t="s">
        <v>22</v>
      </c>
      <c r="B21" s="7">
        <v>41794</v>
      </c>
      <c r="C21" s="11">
        <v>1</v>
      </c>
      <c r="D21" s="3" t="s">
        <v>30</v>
      </c>
      <c r="E21" s="4">
        <v>1484</v>
      </c>
      <c r="F21" s="4">
        <v>1484</v>
      </c>
      <c r="G21" s="43"/>
      <c r="H21" s="43"/>
      <c r="I21" s="4">
        <f t="shared" si="1"/>
        <v>1484</v>
      </c>
    </row>
    <row r="22" spans="1:9" ht="15">
      <c r="A22" t="s">
        <v>23</v>
      </c>
      <c r="B22" s="7">
        <v>41794</v>
      </c>
      <c r="C22" s="11">
        <v>2</v>
      </c>
      <c r="D22" s="3" t="s">
        <v>30</v>
      </c>
      <c r="E22" s="4">
        <v>310</v>
      </c>
      <c r="F22" s="4">
        <v>310</v>
      </c>
      <c r="G22" s="43"/>
      <c r="H22" s="43"/>
      <c r="I22" s="4">
        <f t="shared" si="1"/>
        <v>310</v>
      </c>
    </row>
    <row r="23" spans="1:9" ht="15">
      <c r="A23" t="s">
        <v>24</v>
      </c>
      <c r="B23" s="7">
        <v>41794</v>
      </c>
      <c r="C23" s="11">
        <v>3</v>
      </c>
      <c r="D23" s="3" t="s">
        <v>30</v>
      </c>
      <c r="E23" s="4">
        <v>597</v>
      </c>
      <c r="F23" s="4">
        <v>597</v>
      </c>
      <c r="G23" s="43"/>
      <c r="H23" s="43"/>
      <c r="I23" s="4">
        <f t="shared" si="1"/>
        <v>597</v>
      </c>
    </row>
    <row r="24" spans="1:9" ht="15">
      <c r="A24" t="s">
        <v>25</v>
      </c>
      <c r="B24" s="7">
        <v>41794</v>
      </c>
      <c r="C24" s="11">
        <v>2</v>
      </c>
      <c r="D24" s="3" t="s">
        <v>30</v>
      </c>
      <c r="E24" s="4">
        <v>166.94</v>
      </c>
      <c r="F24" s="4">
        <v>166.94</v>
      </c>
      <c r="G24" s="43"/>
      <c r="H24" s="43"/>
      <c r="I24" s="4">
        <f t="shared" si="1"/>
        <v>166.94</v>
      </c>
    </row>
    <row r="25" spans="1:9" ht="15">
      <c r="A25" t="s">
        <v>26</v>
      </c>
      <c r="B25" s="7">
        <v>41887</v>
      </c>
      <c r="C25" s="11">
        <v>2</v>
      </c>
      <c r="D25" s="3" t="s">
        <v>30</v>
      </c>
      <c r="E25" s="4">
        <v>136</v>
      </c>
      <c r="F25" s="4">
        <v>136</v>
      </c>
      <c r="G25" s="43"/>
      <c r="H25" s="43"/>
      <c r="I25" s="4">
        <f t="shared" si="1"/>
        <v>136</v>
      </c>
    </row>
    <row r="26" spans="1:9" ht="15">
      <c r="A26" t="s">
        <v>27</v>
      </c>
      <c r="B26" s="7">
        <v>41976</v>
      </c>
      <c r="C26" s="11">
        <v>2</v>
      </c>
      <c r="D26" s="3" t="s">
        <v>30</v>
      </c>
      <c r="E26" s="4">
        <v>91.46</v>
      </c>
      <c r="F26" s="4">
        <v>91.46</v>
      </c>
      <c r="G26" s="43"/>
      <c r="H26" s="43"/>
      <c r="I26" s="4">
        <f t="shared" si="1"/>
        <v>91.46</v>
      </c>
    </row>
    <row r="27" spans="1:9" ht="15">
      <c r="A27" t="s">
        <v>28</v>
      </c>
      <c r="B27" s="7">
        <v>42081</v>
      </c>
      <c r="C27" s="11">
        <v>1</v>
      </c>
      <c r="D27" s="3" t="s">
        <v>30</v>
      </c>
      <c r="E27" s="4">
        <v>269</v>
      </c>
      <c r="F27" s="4">
        <v>269</v>
      </c>
      <c r="G27" s="43"/>
      <c r="H27" s="43"/>
      <c r="I27" s="4">
        <f t="shared" si="1"/>
        <v>269</v>
      </c>
    </row>
    <row r="28" spans="1:9" ht="15">
      <c r="A28" t="s">
        <v>29</v>
      </c>
      <c r="B28" s="7">
        <v>42081</v>
      </c>
      <c r="C28" s="11">
        <v>2</v>
      </c>
      <c r="D28" s="3" t="s">
        <v>30</v>
      </c>
      <c r="E28" s="4">
        <v>58.94</v>
      </c>
      <c r="F28" s="4">
        <v>58.94</v>
      </c>
      <c r="G28" s="43"/>
      <c r="H28" s="43"/>
      <c r="I28" s="4">
        <f t="shared" si="1"/>
        <v>58.94</v>
      </c>
    </row>
    <row r="29" spans="1:9" ht="15">
      <c r="A29" s="26" t="s">
        <v>86</v>
      </c>
      <c r="B29" s="27">
        <v>42815</v>
      </c>
      <c r="C29" s="11">
        <v>1</v>
      </c>
      <c r="D29" s="3" t="s">
        <v>30</v>
      </c>
      <c r="E29" s="4">
        <v>179</v>
      </c>
      <c r="F29" s="4">
        <v>179</v>
      </c>
      <c r="G29" s="43"/>
      <c r="H29" s="43"/>
      <c r="I29" s="4">
        <f t="shared" si="1"/>
        <v>179</v>
      </c>
    </row>
    <row r="30" spans="1:9" ht="15">
      <c r="A30" s="26" t="s">
        <v>87</v>
      </c>
      <c r="B30" s="27">
        <v>42815</v>
      </c>
      <c r="C30" s="11">
        <v>1</v>
      </c>
      <c r="D30" s="3" t="s">
        <v>30</v>
      </c>
      <c r="E30" s="4">
        <v>50.97</v>
      </c>
      <c r="F30" s="4">
        <v>50.97</v>
      </c>
      <c r="G30" s="43"/>
      <c r="H30" s="43"/>
      <c r="I30" s="4">
        <f t="shared" si="1"/>
        <v>50.97</v>
      </c>
    </row>
    <row r="31" spans="1:9" ht="15">
      <c r="A31" s="22" t="s">
        <v>99</v>
      </c>
      <c r="B31" s="23">
        <v>43122</v>
      </c>
      <c r="C31" s="34">
        <v>1</v>
      </c>
      <c r="D31" s="3" t="s">
        <v>30</v>
      </c>
      <c r="E31" s="4">
        <v>0</v>
      </c>
      <c r="F31" s="4">
        <v>0</v>
      </c>
      <c r="G31" s="4">
        <v>54.99</v>
      </c>
      <c r="H31" s="4"/>
      <c r="I31" s="4">
        <f t="shared" si="1"/>
        <v>54.99</v>
      </c>
    </row>
    <row r="32" spans="1:9" ht="15">
      <c r="A32" s="22" t="s">
        <v>100</v>
      </c>
      <c r="B32" s="23">
        <v>43129</v>
      </c>
      <c r="C32" s="34">
        <v>1</v>
      </c>
      <c r="D32" s="3" t="s">
        <v>30</v>
      </c>
      <c r="E32" s="4">
        <v>0</v>
      </c>
      <c r="F32" s="4">
        <v>0</v>
      </c>
      <c r="G32" s="4">
        <v>179</v>
      </c>
      <c r="H32" s="4"/>
      <c r="I32" s="4">
        <f t="shared" si="1"/>
        <v>179</v>
      </c>
    </row>
    <row r="33" spans="1:9" ht="15">
      <c r="A33" s="1" t="s">
        <v>31</v>
      </c>
      <c r="B33" s="7"/>
      <c r="C33" s="11"/>
      <c r="D33" s="3"/>
      <c r="E33" s="8">
        <f>SUM(E20:E32)</f>
        <v>4221.31</v>
      </c>
      <c r="F33" s="8">
        <f>SUM(F20:F32)</f>
        <v>4221.31</v>
      </c>
      <c r="G33" s="8">
        <f>SUM(G20:G32)</f>
        <v>233.99</v>
      </c>
      <c r="H33" s="8">
        <f>SUM(H20:H32)</f>
        <v>0</v>
      </c>
      <c r="I33" s="8">
        <f>SUM(I20:I32)</f>
        <v>4455.3</v>
      </c>
    </row>
    <row r="34" spans="2:9" ht="15">
      <c r="B34" s="7"/>
      <c r="C34" s="11"/>
      <c r="D34" s="3"/>
      <c r="E34" s="4"/>
      <c r="F34" s="4"/>
      <c r="G34" s="43"/>
      <c r="H34" s="43"/>
      <c r="I34" s="4"/>
    </row>
    <row r="35" spans="1:9" ht="15">
      <c r="A35" s="16" t="s">
        <v>32</v>
      </c>
      <c r="B35" s="7"/>
      <c r="C35" s="11"/>
      <c r="D35" s="3"/>
      <c r="E35" s="4"/>
      <c r="F35" s="4"/>
      <c r="G35" s="43"/>
      <c r="H35" s="43"/>
      <c r="I35" s="4"/>
    </row>
    <row r="36" spans="1:9" ht="15">
      <c r="A36" t="s">
        <v>33</v>
      </c>
      <c r="B36" s="7">
        <v>40478</v>
      </c>
      <c r="C36" s="11">
        <v>1</v>
      </c>
      <c r="D36" s="3" t="s">
        <v>30</v>
      </c>
      <c r="E36" s="4">
        <v>2049.68</v>
      </c>
      <c r="F36" s="4">
        <v>2049.68</v>
      </c>
      <c r="G36" s="43"/>
      <c r="H36" s="43"/>
      <c r="I36" s="4">
        <f>SUM(F36:H36)</f>
        <v>2049.68</v>
      </c>
    </row>
    <row r="37" spans="1:9" ht="15">
      <c r="A37" t="s">
        <v>34</v>
      </c>
      <c r="B37" s="7">
        <v>40478</v>
      </c>
      <c r="C37" s="11">
        <v>1</v>
      </c>
      <c r="D37" s="3" t="s">
        <v>30</v>
      </c>
      <c r="E37" s="4">
        <v>1664.04</v>
      </c>
      <c r="F37" s="4">
        <v>1664.04</v>
      </c>
      <c r="G37" s="43"/>
      <c r="H37" s="43"/>
      <c r="I37" s="4">
        <f>SUM(F37:H37)</f>
        <v>1664.04</v>
      </c>
    </row>
    <row r="38" spans="1:9" ht="15">
      <c r="A38" t="s">
        <v>35</v>
      </c>
      <c r="B38" s="7">
        <v>40478</v>
      </c>
      <c r="C38" s="11">
        <v>1</v>
      </c>
      <c r="D38" s="3" t="s">
        <v>30</v>
      </c>
      <c r="E38" s="4">
        <v>454.05</v>
      </c>
      <c r="F38" s="4">
        <v>454.05</v>
      </c>
      <c r="G38" s="43"/>
      <c r="H38" s="43"/>
      <c r="I38" s="4">
        <f>SUM(F38:H38)</f>
        <v>454.05</v>
      </c>
    </row>
    <row r="39" spans="1:9" ht="15">
      <c r="A39" s="1" t="s">
        <v>31</v>
      </c>
      <c r="B39" s="7"/>
      <c r="C39" s="11"/>
      <c r="D39" s="3"/>
      <c r="E39" s="8">
        <f>SUM(E36:E38)</f>
        <v>4167.7699999999995</v>
      </c>
      <c r="F39" s="8">
        <f>SUM(F36:F38)</f>
        <v>4167.7699999999995</v>
      </c>
      <c r="G39" s="8">
        <f>SUM(G36:G38)</f>
        <v>0</v>
      </c>
      <c r="H39" s="8">
        <f>SUM(H36:H38)</f>
        <v>0</v>
      </c>
      <c r="I39" s="8">
        <f>SUM(I36:I38)</f>
        <v>4167.7699999999995</v>
      </c>
    </row>
    <row r="40" spans="2:9" ht="15">
      <c r="B40" s="7"/>
      <c r="C40" s="11"/>
      <c r="D40" s="3"/>
      <c r="E40" s="4"/>
      <c r="F40" s="4"/>
      <c r="G40" s="43"/>
      <c r="H40" s="43"/>
      <c r="I40" s="4"/>
    </row>
    <row r="41" spans="1:9" ht="15">
      <c r="A41" s="16" t="s">
        <v>36</v>
      </c>
      <c r="B41" s="7"/>
      <c r="C41" s="11"/>
      <c r="D41" s="3"/>
      <c r="E41" s="4"/>
      <c r="F41" s="4"/>
      <c r="G41" s="43"/>
      <c r="H41" s="43"/>
      <c r="I41" s="4"/>
    </row>
    <row r="42" spans="1:9" ht="15">
      <c r="A42" t="s">
        <v>37</v>
      </c>
      <c r="B42" s="7">
        <v>40269</v>
      </c>
      <c r="C42" s="11">
        <v>35</v>
      </c>
      <c r="D42" s="3" t="s">
        <v>77</v>
      </c>
      <c r="E42" s="4">
        <v>37</v>
      </c>
      <c r="F42" s="4">
        <v>37</v>
      </c>
      <c r="G42" s="43"/>
      <c r="H42" s="43"/>
      <c r="I42" s="4">
        <f aca="true" t="shared" si="2" ref="I42:I50">SUM(F42:H42)</f>
        <v>37</v>
      </c>
    </row>
    <row r="43" spans="1:9" ht="15">
      <c r="A43" t="s">
        <v>39</v>
      </c>
      <c r="B43" s="7">
        <v>40866</v>
      </c>
      <c r="C43" s="11">
        <v>1</v>
      </c>
      <c r="D43" s="3" t="s">
        <v>77</v>
      </c>
      <c r="E43" s="4">
        <v>500</v>
      </c>
      <c r="F43" s="4">
        <v>500</v>
      </c>
      <c r="G43" s="43"/>
      <c r="H43" s="43"/>
      <c r="I43" s="4">
        <f t="shared" si="2"/>
        <v>500</v>
      </c>
    </row>
    <row r="44" spans="1:9" ht="15">
      <c r="A44" t="s">
        <v>85</v>
      </c>
      <c r="B44" s="7">
        <v>41236</v>
      </c>
      <c r="C44" s="11">
        <v>10</v>
      </c>
      <c r="D44" s="3" t="s">
        <v>77</v>
      </c>
      <c r="E44" s="4">
        <v>2860</v>
      </c>
      <c r="F44" s="4">
        <v>2860</v>
      </c>
      <c r="G44" s="43"/>
      <c r="H44" s="43"/>
      <c r="I44" s="4">
        <f t="shared" si="2"/>
        <v>2860</v>
      </c>
    </row>
    <row r="45" spans="1:9" ht="15">
      <c r="A45" t="s">
        <v>85</v>
      </c>
      <c r="B45" s="7">
        <v>41607</v>
      </c>
      <c r="C45" s="11">
        <v>3</v>
      </c>
      <c r="D45" s="3" t="s">
        <v>77</v>
      </c>
      <c r="E45" s="4">
        <v>1500</v>
      </c>
      <c r="F45" s="4">
        <v>1500</v>
      </c>
      <c r="G45" s="43"/>
      <c r="H45" s="43"/>
      <c r="I45" s="4">
        <f t="shared" si="2"/>
        <v>1500</v>
      </c>
    </row>
    <row r="46" spans="1:9" ht="15">
      <c r="A46" t="s">
        <v>85</v>
      </c>
      <c r="B46" s="7">
        <v>42334</v>
      </c>
      <c r="C46" s="11">
        <v>4</v>
      </c>
      <c r="D46" s="3" t="s">
        <v>77</v>
      </c>
      <c r="E46" s="4">
        <v>2000</v>
      </c>
      <c r="F46" s="4">
        <v>2000</v>
      </c>
      <c r="G46" s="43"/>
      <c r="H46" s="43"/>
      <c r="I46" s="4">
        <f t="shared" si="2"/>
        <v>2000</v>
      </c>
    </row>
    <row r="47" spans="1:9" ht="15">
      <c r="A47" s="26" t="s">
        <v>85</v>
      </c>
      <c r="B47" s="27">
        <v>42801</v>
      </c>
      <c r="C47" s="11">
        <v>4</v>
      </c>
      <c r="D47" s="3" t="s">
        <v>77</v>
      </c>
      <c r="E47" s="4">
        <v>2000</v>
      </c>
      <c r="F47" s="4">
        <v>2000</v>
      </c>
      <c r="G47" s="43"/>
      <c r="H47" s="43"/>
      <c r="I47" s="4">
        <f t="shared" si="2"/>
        <v>2000</v>
      </c>
    </row>
    <row r="48" spans="2:9" ht="15">
      <c r="B48" s="7"/>
      <c r="C48" s="17">
        <f>SUM(C42:C47)</f>
        <v>57</v>
      </c>
      <c r="D48" s="3"/>
      <c r="E48" s="4"/>
      <c r="F48" s="4"/>
      <c r="G48" s="43"/>
      <c r="H48" s="43"/>
      <c r="I48" s="4">
        <f t="shared" si="2"/>
        <v>0</v>
      </c>
    </row>
    <row r="49" spans="2:9" ht="15">
      <c r="B49" s="7"/>
      <c r="C49" s="18"/>
      <c r="D49" s="3"/>
      <c r="E49" s="4"/>
      <c r="F49" s="4"/>
      <c r="G49" s="43"/>
      <c r="H49" s="43"/>
      <c r="I49" s="4">
        <f t="shared" si="2"/>
        <v>0</v>
      </c>
    </row>
    <row r="50" spans="1:9" ht="15">
      <c r="A50" t="s">
        <v>40</v>
      </c>
      <c r="B50" s="7">
        <v>41607</v>
      </c>
      <c r="C50" s="11">
        <v>80</v>
      </c>
      <c r="D50" s="3"/>
      <c r="E50" s="4">
        <v>5200</v>
      </c>
      <c r="F50" s="4">
        <v>5200</v>
      </c>
      <c r="G50" s="43"/>
      <c r="H50" s="43"/>
      <c r="I50" s="4">
        <f t="shared" si="2"/>
        <v>5200</v>
      </c>
    </row>
    <row r="51" spans="1:9" ht="15">
      <c r="A51" s="1" t="s">
        <v>31</v>
      </c>
      <c r="B51" s="7"/>
      <c r="C51" s="11"/>
      <c r="D51" s="3"/>
      <c r="E51" s="8">
        <f>SUM(E42:E50)</f>
        <v>14097</v>
      </c>
      <c r="F51" s="8">
        <f>SUM(F42:F50)</f>
        <v>14097</v>
      </c>
      <c r="G51" s="8">
        <f>SUM(G42:G50)</f>
        <v>0</v>
      </c>
      <c r="H51" s="8">
        <f>SUM(H42:H50)</f>
        <v>0</v>
      </c>
      <c r="I51" s="8">
        <f>SUM(I42:I50)</f>
        <v>14097</v>
      </c>
    </row>
    <row r="52" spans="2:9" ht="15">
      <c r="B52" s="7"/>
      <c r="C52" s="11"/>
      <c r="D52" s="3"/>
      <c r="E52" s="4"/>
      <c r="F52" s="4"/>
      <c r="G52" s="43"/>
      <c r="H52" s="43"/>
      <c r="I52" s="4"/>
    </row>
    <row r="53" spans="1:9" ht="15">
      <c r="A53" s="16" t="s">
        <v>41</v>
      </c>
      <c r="B53" s="7"/>
      <c r="C53" s="11"/>
      <c r="D53" s="3"/>
      <c r="E53" s="4"/>
      <c r="F53" s="4"/>
      <c r="G53" s="43"/>
      <c r="H53" s="43"/>
      <c r="I53" s="4"/>
    </row>
    <row r="54" spans="1:9" ht="15">
      <c r="A54" t="s">
        <v>42</v>
      </c>
      <c r="B54" s="7">
        <v>40611</v>
      </c>
      <c r="C54" s="11">
        <v>5</v>
      </c>
      <c r="D54" s="3" t="s">
        <v>50</v>
      </c>
      <c r="E54" s="4">
        <v>2388.3</v>
      </c>
      <c r="F54" s="4">
        <v>2388.3</v>
      </c>
      <c r="G54" s="43"/>
      <c r="H54" s="43"/>
      <c r="I54" s="4">
        <f>SUM(F54:H54)</f>
        <v>2388.3</v>
      </c>
    </row>
    <row r="55" spans="1:9" ht="15">
      <c r="A55" s="35" t="s">
        <v>42</v>
      </c>
      <c r="B55" s="23">
        <v>43006</v>
      </c>
      <c r="C55" s="34">
        <v>3</v>
      </c>
      <c r="D55" s="3" t="s">
        <v>101</v>
      </c>
      <c r="E55" s="4">
        <v>0</v>
      </c>
      <c r="F55" s="4">
        <v>0</v>
      </c>
      <c r="G55" s="4">
        <v>1711</v>
      </c>
      <c r="H55" s="4"/>
      <c r="I55" s="4">
        <f>SUM(F55:H55)</f>
        <v>1711</v>
      </c>
    </row>
    <row r="56" spans="4:9" ht="15">
      <c r="D56" s="3"/>
      <c r="E56" s="8">
        <f>SUM(E54:E55)</f>
        <v>2388.3</v>
      </c>
      <c r="F56" s="8">
        <f>SUM(F54:F55)</f>
        <v>2388.3</v>
      </c>
      <c r="G56" s="8">
        <f>SUM(G54:G55)</f>
        <v>1711</v>
      </c>
      <c r="H56" s="8">
        <f>SUM(H54:H55)</f>
        <v>0</v>
      </c>
      <c r="I56" s="8">
        <f>SUM(I54:I55)</f>
        <v>4099.3</v>
      </c>
    </row>
    <row r="57" spans="2:9" ht="15">
      <c r="B57" s="7"/>
      <c r="C57" s="11"/>
      <c r="D57" s="3"/>
      <c r="E57" s="15"/>
      <c r="F57" s="15"/>
      <c r="G57" s="43"/>
      <c r="H57" s="43"/>
      <c r="I57" s="4"/>
    </row>
    <row r="58" spans="1:9" ht="15">
      <c r="A58" t="s">
        <v>43</v>
      </c>
      <c r="B58" s="7">
        <v>41212</v>
      </c>
      <c r="C58" s="11">
        <v>3</v>
      </c>
      <c r="D58" s="3"/>
      <c r="E58" s="8">
        <v>3900</v>
      </c>
      <c r="F58" s="8">
        <v>3900</v>
      </c>
      <c r="G58" s="8">
        <v>0</v>
      </c>
      <c r="H58" s="8">
        <v>0</v>
      </c>
      <c r="I58" s="8">
        <v>3900</v>
      </c>
    </row>
    <row r="59" spans="2:9" ht="15">
      <c r="B59" s="7"/>
      <c r="C59" s="11"/>
      <c r="D59" s="3"/>
      <c r="E59" s="4"/>
      <c r="F59" s="4"/>
      <c r="G59" s="43"/>
      <c r="H59" s="43"/>
      <c r="I59" s="4"/>
    </row>
    <row r="60" spans="2:9" ht="15">
      <c r="B60" s="7"/>
      <c r="C60" s="11"/>
      <c r="D60" s="3"/>
      <c r="E60" s="4"/>
      <c r="F60" s="4"/>
      <c r="G60" s="43"/>
      <c r="H60" s="43"/>
      <c r="I60" s="4"/>
    </row>
    <row r="61" spans="1:9" ht="15">
      <c r="A61" t="s">
        <v>44</v>
      </c>
      <c r="B61" s="7">
        <v>41000</v>
      </c>
      <c r="C61" s="11">
        <v>168</v>
      </c>
      <c r="D61" s="3"/>
      <c r="E61" s="4">
        <v>0</v>
      </c>
      <c r="F61" s="4">
        <v>0</v>
      </c>
      <c r="G61" s="43"/>
      <c r="H61" s="43"/>
      <c r="I61" s="4">
        <f>SUM(F61:H61)</f>
        <v>0</v>
      </c>
    </row>
    <row r="62" spans="1:9" ht="15">
      <c r="A62" t="s">
        <v>45</v>
      </c>
      <c r="B62" s="7">
        <v>41973</v>
      </c>
      <c r="C62" s="11">
        <v>1</v>
      </c>
      <c r="D62" s="3" t="s">
        <v>46</v>
      </c>
      <c r="E62" s="4">
        <v>435</v>
      </c>
      <c r="F62" s="4">
        <v>435</v>
      </c>
      <c r="G62" s="43"/>
      <c r="H62" s="43"/>
      <c r="I62" s="4">
        <f>SUM(F62:H62)</f>
        <v>435</v>
      </c>
    </row>
    <row r="63" spans="1:9" ht="15">
      <c r="A63" t="s">
        <v>45</v>
      </c>
      <c r="B63" s="7">
        <v>42215</v>
      </c>
      <c r="C63" s="11">
        <v>1</v>
      </c>
      <c r="D63" s="3" t="s">
        <v>47</v>
      </c>
      <c r="E63" s="4">
        <v>405</v>
      </c>
      <c r="F63" s="4">
        <v>405</v>
      </c>
      <c r="G63" s="43"/>
      <c r="H63" s="43"/>
      <c r="I63" s="4">
        <f>SUM(F63:H63)</f>
        <v>405</v>
      </c>
    </row>
    <row r="64" spans="1:9" ht="15">
      <c r="A64" t="s">
        <v>45</v>
      </c>
      <c r="B64" s="7">
        <v>42246</v>
      </c>
      <c r="C64" s="11">
        <v>1</v>
      </c>
      <c r="D64" s="3" t="s">
        <v>48</v>
      </c>
      <c r="E64" s="4">
        <v>584</v>
      </c>
      <c r="F64" s="4">
        <v>584</v>
      </c>
      <c r="G64" s="43"/>
      <c r="H64" s="43"/>
      <c r="I64" s="4">
        <f>SUM(F64:H64)</f>
        <v>584</v>
      </c>
    </row>
    <row r="65" spans="1:9" ht="15">
      <c r="A65" s="26" t="s">
        <v>45</v>
      </c>
      <c r="B65" s="27">
        <v>42786</v>
      </c>
      <c r="C65" s="11">
        <v>1</v>
      </c>
      <c r="D65" s="3" t="s">
        <v>84</v>
      </c>
      <c r="E65" s="4">
        <v>769.17</v>
      </c>
      <c r="F65" s="4">
        <v>769.17</v>
      </c>
      <c r="G65" s="43"/>
      <c r="H65" s="43"/>
      <c r="I65" s="4">
        <f>SUM(F65:H65)</f>
        <v>769.17</v>
      </c>
    </row>
    <row r="66" spans="2:9" ht="15">
      <c r="B66" s="7"/>
      <c r="C66" s="17">
        <f>SUM(C61:C65)</f>
        <v>172</v>
      </c>
      <c r="D66" s="3"/>
      <c r="E66" s="8">
        <f>SUM(E61:E65)</f>
        <v>2193.17</v>
      </c>
      <c r="F66" s="8">
        <f>SUM(F61:F65)</f>
        <v>2193.17</v>
      </c>
      <c r="G66" s="8">
        <f>SUM(G61:G65)</f>
        <v>0</v>
      </c>
      <c r="H66" s="8">
        <f>SUM(H61:H65)</f>
        <v>0</v>
      </c>
      <c r="I66" s="8">
        <f>SUM(I61:I65)</f>
        <v>2193.17</v>
      </c>
    </row>
    <row r="67" spans="2:9" ht="15">
      <c r="B67" s="7"/>
      <c r="C67" s="18"/>
      <c r="D67" s="19"/>
      <c r="E67" s="9"/>
      <c r="F67" s="9"/>
      <c r="G67" s="43"/>
      <c r="H67" s="43"/>
      <c r="I67" s="4"/>
    </row>
    <row r="68" spans="1:9" ht="15">
      <c r="A68" s="16" t="s">
        <v>49</v>
      </c>
      <c r="B68" s="7"/>
      <c r="C68" s="14"/>
      <c r="D68" s="3"/>
      <c r="E68" s="13"/>
      <c r="F68" s="13"/>
      <c r="G68" s="43"/>
      <c r="H68" s="43"/>
      <c r="I68" s="4"/>
    </row>
    <row r="69" spans="1:9" ht="15">
      <c r="A69" t="s">
        <v>49</v>
      </c>
      <c r="B69" s="7">
        <v>41000</v>
      </c>
      <c r="C69" s="11">
        <v>100</v>
      </c>
      <c r="D69" s="3" t="s">
        <v>50</v>
      </c>
      <c r="E69" s="4">
        <v>0</v>
      </c>
      <c r="F69" s="4">
        <v>0</v>
      </c>
      <c r="G69" s="43"/>
      <c r="H69" s="43"/>
      <c r="I69" s="4">
        <f aca="true" t="shared" si="3" ref="I69:I87">SUM(F69:H69)</f>
        <v>0</v>
      </c>
    </row>
    <row r="70" spans="1:9" ht="15">
      <c r="A70" t="s">
        <v>49</v>
      </c>
      <c r="B70" s="7">
        <v>41157</v>
      </c>
      <c r="C70" s="11">
        <v>3</v>
      </c>
      <c r="D70" s="3" t="s">
        <v>50</v>
      </c>
      <c r="E70" s="4">
        <v>695</v>
      </c>
      <c r="F70" s="4">
        <v>695</v>
      </c>
      <c r="G70" s="43"/>
      <c r="H70" s="43"/>
      <c r="I70" s="4">
        <f t="shared" si="3"/>
        <v>695</v>
      </c>
    </row>
    <row r="71" spans="1:9" ht="15">
      <c r="A71" t="s">
        <v>49</v>
      </c>
      <c r="B71" s="7">
        <v>41000</v>
      </c>
      <c r="C71" s="11">
        <v>1</v>
      </c>
      <c r="D71" s="3" t="s">
        <v>50</v>
      </c>
      <c r="E71" s="4">
        <v>240</v>
      </c>
      <c r="F71" s="4">
        <v>240</v>
      </c>
      <c r="G71" s="43"/>
      <c r="H71" s="43"/>
      <c r="I71" s="4">
        <f t="shared" si="3"/>
        <v>240</v>
      </c>
    </row>
    <row r="72" spans="1:9" ht="15">
      <c r="A72" t="s">
        <v>49</v>
      </c>
      <c r="B72" s="7">
        <v>41484</v>
      </c>
      <c r="C72" s="11">
        <v>15</v>
      </c>
      <c r="D72" s="3" t="s">
        <v>50</v>
      </c>
      <c r="E72" s="4">
        <v>675</v>
      </c>
      <c r="F72" s="4">
        <v>675</v>
      </c>
      <c r="G72" s="43"/>
      <c r="H72" s="43"/>
      <c r="I72" s="4">
        <f t="shared" si="3"/>
        <v>675</v>
      </c>
    </row>
    <row r="73" spans="1:9" ht="15">
      <c r="A73" t="s">
        <v>49</v>
      </c>
      <c r="B73" s="7">
        <v>41516</v>
      </c>
      <c r="C73" s="11">
        <v>8</v>
      </c>
      <c r="D73" s="3" t="s">
        <v>50</v>
      </c>
      <c r="E73" s="4">
        <v>1752</v>
      </c>
      <c r="F73" s="4">
        <v>1752</v>
      </c>
      <c r="G73" s="43"/>
      <c r="H73" s="43"/>
      <c r="I73" s="4">
        <f t="shared" si="3"/>
        <v>1752</v>
      </c>
    </row>
    <row r="74" spans="1:9" ht="15">
      <c r="A74" t="s">
        <v>49</v>
      </c>
      <c r="B74" s="7">
        <v>41683</v>
      </c>
      <c r="C74" s="11">
        <v>31</v>
      </c>
      <c r="D74" s="3" t="s">
        <v>50</v>
      </c>
      <c r="E74" s="4">
        <v>3869</v>
      </c>
      <c r="F74" s="4">
        <v>3869</v>
      </c>
      <c r="G74" s="43"/>
      <c r="H74" s="43"/>
      <c r="I74" s="4">
        <f t="shared" si="3"/>
        <v>3869</v>
      </c>
    </row>
    <row r="75" spans="1:9" ht="15">
      <c r="A75" t="s">
        <v>49</v>
      </c>
      <c r="B75" s="7">
        <v>41751</v>
      </c>
      <c r="C75" s="11">
        <v>5</v>
      </c>
      <c r="D75" s="3" t="s">
        <v>50</v>
      </c>
      <c r="E75" s="4">
        <v>175</v>
      </c>
      <c r="F75" s="4">
        <v>175</v>
      </c>
      <c r="G75" s="43"/>
      <c r="H75" s="43"/>
      <c r="I75" s="4">
        <f t="shared" si="3"/>
        <v>175</v>
      </c>
    </row>
    <row r="76" spans="1:9" ht="15">
      <c r="A76" t="s">
        <v>49</v>
      </c>
      <c r="B76" s="7">
        <v>41779</v>
      </c>
      <c r="C76" s="11">
        <v>25</v>
      </c>
      <c r="D76" s="3" t="s">
        <v>50</v>
      </c>
      <c r="E76" s="4">
        <v>2555</v>
      </c>
      <c r="F76" s="4">
        <v>2555</v>
      </c>
      <c r="G76" s="43"/>
      <c r="H76" s="43"/>
      <c r="I76" s="4">
        <f t="shared" si="3"/>
        <v>2555</v>
      </c>
    </row>
    <row r="77" spans="1:9" ht="15">
      <c r="A77" t="s">
        <v>49</v>
      </c>
      <c r="B77" s="7">
        <v>42048</v>
      </c>
      <c r="C77" s="11">
        <v>25</v>
      </c>
      <c r="D77" s="3" t="s">
        <v>50</v>
      </c>
      <c r="E77" s="4">
        <v>2803</v>
      </c>
      <c r="F77" s="4">
        <v>2803</v>
      </c>
      <c r="G77" s="43"/>
      <c r="H77" s="43"/>
      <c r="I77" s="4">
        <f t="shared" si="3"/>
        <v>2803</v>
      </c>
    </row>
    <row r="78" spans="1:9" ht="15">
      <c r="A78" t="s">
        <v>49</v>
      </c>
      <c r="B78" s="7">
        <v>42241</v>
      </c>
      <c r="C78" s="11">
        <v>20</v>
      </c>
      <c r="D78" s="3" t="s">
        <v>50</v>
      </c>
      <c r="E78" s="4">
        <v>3380</v>
      </c>
      <c r="F78" s="4">
        <v>3380</v>
      </c>
      <c r="G78" s="43"/>
      <c r="H78" s="43"/>
      <c r="I78" s="4">
        <f t="shared" si="3"/>
        <v>3380</v>
      </c>
    </row>
    <row r="79" spans="1:9" ht="15">
      <c r="A79" t="s">
        <v>49</v>
      </c>
      <c r="B79" s="7">
        <v>42438</v>
      </c>
      <c r="C79" s="11">
        <v>18</v>
      </c>
      <c r="D79" s="3" t="s">
        <v>50</v>
      </c>
      <c r="E79" s="4">
        <v>2574</v>
      </c>
      <c r="F79" s="4">
        <v>2574</v>
      </c>
      <c r="G79" s="43"/>
      <c r="H79" s="43"/>
      <c r="I79" s="4">
        <f t="shared" si="3"/>
        <v>2574</v>
      </c>
    </row>
    <row r="80" spans="1:9" ht="15">
      <c r="A80" s="26" t="s">
        <v>49</v>
      </c>
      <c r="B80" s="27">
        <v>42542</v>
      </c>
      <c r="C80" s="11">
        <v>30</v>
      </c>
      <c r="D80" s="3" t="s">
        <v>50</v>
      </c>
      <c r="E80" s="4">
        <v>6270</v>
      </c>
      <c r="F80" s="4">
        <v>6270</v>
      </c>
      <c r="G80" s="43"/>
      <c r="H80" s="43"/>
      <c r="I80" s="4">
        <f t="shared" si="3"/>
        <v>6270</v>
      </c>
    </row>
    <row r="81" spans="1:9" ht="15">
      <c r="A81" s="26" t="s">
        <v>49</v>
      </c>
      <c r="B81" s="27">
        <v>42600</v>
      </c>
      <c r="C81" s="11">
        <v>30</v>
      </c>
      <c r="D81" s="3" t="s">
        <v>50</v>
      </c>
      <c r="E81" s="4">
        <v>4290</v>
      </c>
      <c r="F81" s="4">
        <v>4290</v>
      </c>
      <c r="G81" s="43"/>
      <c r="H81" s="43"/>
      <c r="I81" s="4">
        <f t="shared" si="3"/>
        <v>4290</v>
      </c>
    </row>
    <row r="82" spans="1:9" ht="15">
      <c r="A82" s="26" t="s">
        <v>49</v>
      </c>
      <c r="B82" s="27">
        <v>42772</v>
      </c>
      <c r="C82" s="11">
        <v>24</v>
      </c>
      <c r="D82" s="3" t="s">
        <v>50</v>
      </c>
      <c r="E82" s="4">
        <v>4776</v>
      </c>
      <c r="F82" s="4">
        <v>4776</v>
      </c>
      <c r="G82" s="43"/>
      <c r="H82" s="43"/>
      <c r="I82" s="4">
        <f t="shared" si="3"/>
        <v>4776</v>
      </c>
    </row>
    <row r="83" spans="1:9" ht="15">
      <c r="A83" s="26" t="s">
        <v>49</v>
      </c>
      <c r="B83" s="27">
        <v>42779</v>
      </c>
      <c r="C83" s="11">
        <v>24</v>
      </c>
      <c r="D83" s="3" t="s">
        <v>50</v>
      </c>
      <c r="E83" s="4">
        <v>4776</v>
      </c>
      <c r="F83" s="4">
        <v>4776</v>
      </c>
      <c r="G83" s="43"/>
      <c r="H83" s="43"/>
      <c r="I83" s="4">
        <f t="shared" si="3"/>
        <v>4776</v>
      </c>
    </row>
    <row r="84" spans="1:9" ht="15">
      <c r="A84" s="26" t="s">
        <v>49</v>
      </c>
      <c r="B84" s="27">
        <v>42793</v>
      </c>
      <c r="C84" s="11">
        <v>27</v>
      </c>
      <c r="D84" s="3" t="s">
        <v>50</v>
      </c>
      <c r="E84" s="4">
        <v>5373</v>
      </c>
      <c r="F84" s="4">
        <v>5373</v>
      </c>
      <c r="G84" s="43"/>
      <c r="H84" s="43"/>
      <c r="I84" s="4">
        <f t="shared" si="3"/>
        <v>5373</v>
      </c>
    </row>
    <row r="85" spans="1:9" ht="15">
      <c r="A85" s="22" t="s">
        <v>49</v>
      </c>
      <c r="B85" s="23">
        <v>42870</v>
      </c>
      <c r="C85" s="34">
        <v>24</v>
      </c>
      <c r="D85" s="3" t="s">
        <v>50</v>
      </c>
      <c r="E85" s="4">
        <v>0</v>
      </c>
      <c r="F85" s="4">
        <v>0</v>
      </c>
      <c r="G85" s="4">
        <v>4824</v>
      </c>
      <c r="H85" s="4"/>
      <c r="I85" s="4">
        <f t="shared" si="3"/>
        <v>4824</v>
      </c>
    </row>
    <row r="86" spans="1:9" ht="15">
      <c r="A86" s="22" t="s">
        <v>49</v>
      </c>
      <c r="B86" s="23">
        <v>42929</v>
      </c>
      <c r="C86" s="34">
        <v>15</v>
      </c>
      <c r="D86" s="3" t="s">
        <v>50</v>
      </c>
      <c r="E86" s="4">
        <v>0</v>
      </c>
      <c r="F86" s="4">
        <v>0</v>
      </c>
      <c r="G86" s="4">
        <v>3015</v>
      </c>
      <c r="H86" s="4"/>
      <c r="I86" s="4">
        <f t="shared" si="3"/>
        <v>3015</v>
      </c>
    </row>
    <row r="87" spans="1:9" ht="15">
      <c r="A87" s="22" t="s">
        <v>49</v>
      </c>
      <c r="B87" s="23">
        <v>43020</v>
      </c>
      <c r="C87" s="34">
        <v>30</v>
      </c>
      <c r="D87" s="3" t="s">
        <v>50</v>
      </c>
      <c r="E87" s="4">
        <v>0</v>
      </c>
      <c r="F87" s="4">
        <v>0</v>
      </c>
      <c r="G87" s="4">
        <v>6030</v>
      </c>
      <c r="H87" s="4"/>
      <c r="I87" s="4">
        <f t="shared" si="3"/>
        <v>6030</v>
      </c>
    </row>
    <row r="88" spans="2:9" ht="15">
      <c r="B88" s="7"/>
      <c r="C88" s="12">
        <f>SUM(C69:C87)</f>
        <v>455</v>
      </c>
      <c r="D88" s="3"/>
      <c r="E88" s="8">
        <f>SUM(E69:E87)</f>
        <v>44203</v>
      </c>
      <c r="F88" s="8">
        <f>SUM(F69:F87)</f>
        <v>44203</v>
      </c>
      <c r="G88" s="8">
        <f>SUM(G69:G87)</f>
        <v>13869</v>
      </c>
      <c r="H88" s="8">
        <f>SUM(H69:H87)</f>
        <v>0</v>
      </c>
      <c r="I88" s="8">
        <f>SUM(I69:I87)</f>
        <v>58072</v>
      </c>
    </row>
    <row r="89" spans="2:9" ht="15">
      <c r="B89" s="7"/>
      <c r="C89" s="11"/>
      <c r="D89" s="3"/>
      <c r="E89" s="4"/>
      <c r="F89" s="4"/>
      <c r="G89" s="43"/>
      <c r="H89" s="43"/>
      <c r="I89" s="4"/>
    </row>
    <row r="90" spans="1:9" ht="15">
      <c r="A90" s="16" t="s">
        <v>51</v>
      </c>
      <c r="B90" s="7"/>
      <c r="C90" s="11"/>
      <c r="D90" s="3"/>
      <c r="E90" s="4"/>
      <c r="F90" s="4"/>
      <c r="G90" s="43"/>
      <c r="H90" s="43"/>
      <c r="I90" s="4"/>
    </row>
    <row r="91" spans="1:9" ht="15">
      <c r="A91" t="s">
        <v>52</v>
      </c>
      <c r="B91" s="7">
        <v>41000</v>
      </c>
      <c r="C91" s="11">
        <v>1</v>
      </c>
      <c r="D91" s="3"/>
      <c r="E91" s="4">
        <v>0</v>
      </c>
      <c r="F91" s="4">
        <v>0</v>
      </c>
      <c r="G91" s="43"/>
      <c r="H91" s="43"/>
      <c r="I91" s="4">
        <f aca="true" t="shared" si="4" ref="I91:I102">SUM(F91:H91)</f>
        <v>0</v>
      </c>
    </row>
    <row r="92" spans="1:9" ht="15">
      <c r="A92" t="s">
        <v>53</v>
      </c>
      <c r="B92" s="7">
        <v>42296</v>
      </c>
      <c r="C92" s="11">
        <v>1</v>
      </c>
      <c r="D92" s="3"/>
      <c r="E92" s="4">
        <v>4586</v>
      </c>
      <c r="F92" s="4">
        <v>4586</v>
      </c>
      <c r="G92" s="43"/>
      <c r="H92" s="43"/>
      <c r="I92" s="4">
        <f t="shared" si="4"/>
        <v>4586</v>
      </c>
    </row>
    <row r="93" spans="1:9" ht="15">
      <c r="A93" t="s">
        <v>54</v>
      </c>
      <c r="B93" s="7">
        <v>42296</v>
      </c>
      <c r="C93" s="11">
        <v>1</v>
      </c>
      <c r="D93" s="3"/>
      <c r="E93" s="4">
        <v>12474.12</v>
      </c>
      <c r="F93" s="4">
        <v>12474.12</v>
      </c>
      <c r="G93" s="43"/>
      <c r="H93" s="43"/>
      <c r="I93" s="4">
        <f t="shared" si="4"/>
        <v>12474.12</v>
      </c>
    </row>
    <row r="94" spans="1:9" ht="15">
      <c r="A94" t="s">
        <v>55</v>
      </c>
      <c r="B94" s="7">
        <v>42296</v>
      </c>
      <c r="C94" s="11">
        <v>6</v>
      </c>
      <c r="D94" s="3"/>
      <c r="E94" s="4">
        <v>3000</v>
      </c>
      <c r="F94" s="4">
        <v>3000</v>
      </c>
      <c r="G94" s="43"/>
      <c r="H94" s="43"/>
      <c r="I94" s="4">
        <f t="shared" si="4"/>
        <v>3000</v>
      </c>
    </row>
    <row r="95" spans="1:9" ht="15">
      <c r="A95" t="s">
        <v>56</v>
      </c>
      <c r="B95" s="7">
        <v>42296</v>
      </c>
      <c r="C95" s="11">
        <v>6</v>
      </c>
      <c r="D95" s="3"/>
      <c r="E95" s="4">
        <v>5442</v>
      </c>
      <c r="F95" s="4">
        <v>5442</v>
      </c>
      <c r="G95" s="43"/>
      <c r="H95" s="43"/>
      <c r="I95" s="4">
        <f t="shared" si="4"/>
        <v>5442</v>
      </c>
    </row>
    <row r="96" spans="1:9" ht="15">
      <c r="A96" s="26" t="s">
        <v>56</v>
      </c>
      <c r="B96" s="27">
        <v>42472</v>
      </c>
      <c r="C96" s="11">
        <v>2</v>
      </c>
      <c r="D96" s="3"/>
      <c r="E96" s="4">
        <v>1560.48</v>
      </c>
      <c r="F96" s="4">
        <v>1560.48</v>
      </c>
      <c r="G96" s="43"/>
      <c r="H96" s="43"/>
      <c r="I96" s="4">
        <f t="shared" si="4"/>
        <v>1560.48</v>
      </c>
    </row>
    <row r="97" spans="1:9" ht="15">
      <c r="A97" t="s">
        <v>82</v>
      </c>
      <c r="B97" s="7">
        <v>42296</v>
      </c>
      <c r="C97" s="11">
        <v>1</v>
      </c>
      <c r="D97" s="3"/>
      <c r="E97" s="4">
        <v>937</v>
      </c>
      <c r="F97" s="4">
        <v>937</v>
      </c>
      <c r="G97" s="43"/>
      <c r="H97" s="43"/>
      <c r="I97" s="4">
        <f t="shared" si="4"/>
        <v>937</v>
      </c>
    </row>
    <row r="98" spans="1:9" ht="15">
      <c r="A98" t="s">
        <v>57</v>
      </c>
      <c r="B98" s="7">
        <v>42296</v>
      </c>
      <c r="C98" s="11">
        <v>1</v>
      </c>
      <c r="D98" s="3"/>
      <c r="E98" s="4">
        <v>1320</v>
      </c>
      <c r="F98" s="4">
        <v>1320</v>
      </c>
      <c r="G98" s="9"/>
      <c r="H98" s="43"/>
      <c r="I98" s="4">
        <f t="shared" si="4"/>
        <v>1320</v>
      </c>
    </row>
    <row r="99" spans="1:9" ht="15">
      <c r="A99" t="s">
        <v>55</v>
      </c>
      <c r="B99" s="7">
        <v>42370</v>
      </c>
      <c r="C99" s="11">
        <v>2</v>
      </c>
      <c r="D99" s="3"/>
      <c r="E99" s="4">
        <v>1611</v>
      </c>
      <c r="F99" s="4">
        <v>1611</v>
      </c>
      <c r="G99" s="43"/>
      <c r="H99" s="43"/>
      <c r="I99" s="4">
        <f t="shared" si="4"/>
        <v>1611</v>
      </c>
    </row>
    <row r="100" spans="1:9" ht="15">
      <c r="A100" s="22" t="s">
        <v>91</v>
      </c>
      <c r="B100" s="23">
        <v>42962</v>
      </c>
      <c r="C100" s="34">
        <v>1</v>
      </c>
      <c r="D100" s="3"/>
      <c r="E100" s="4">
        <v>0</v>
      </c>
      <c r="F100" s="4">
        <v>0</v>
      </c>
      <c r="G100" s="4">
        <v>544.9</v>
      </c>
      <c r="H100" s="4"/>
      <c r="I100" s="4">
        <f t="shared" si="4"/>
        <v>544.9</v>
      </c>
    </row>
    <row r="101" spans="1:9" ht="15">
      <c r="A101" s="22" t="s">
        <v>95</v>
      </c>
      <c r="B101" s="23">
        <v>42985</v>
      </c>
      <c r="C101" s="34">
        <v>1</v>
      </c>
      <c r="D101" s="3"/>
      <c r="E101" s="4">
        <v>0</v>
      </c>
      <c r="F101" s="4">
        <v>0</v>
      </c>
      <c r="G101" s="4">
        <v>26229.52</v>
      </c>
      <c r="H101" s="4"/>
      <c r="I101" s="4">
        <f t="shared" si="4"/>
        <v>26229.52</v>
      </c>
    </row>
    <row r="102" spans="1:9" ht="15">
      <c r="A102" s="22" t="s">
        <v>96</v>
      </c>
      <c r="B102" s="23">
        <v>43006</v>
      </c>
      <c r="C102" s="34">
        <v>2</v>
      </c>
      <c r="D102" s="3"/>
      <c r="E102" s="4">
        <v>0</v>
      </c>
      <c r="F102" s="4">
        <v>0</v>
      </c>
      <c r="G102" s="4">
        <v>2053.76</v>
      </c>
      <c r="H102" s="4"/>
      <c r="I102" s="4">
        <f t="shared" si="4"/>
        <v>2053.76</v>
      </c>
    </row>
    <row r="103" spans="2:9" ht="15">
      <c r="B103" s="7"/>
      <c r="C103" s="11"/>
      <c r="D103" s="3"/>
      <c r="E103" s="8">
        <f>SUM(E91:E102)</f>
        <v>30930.600000000002</v>
      </c>
      <c r="F103" s="8">
        <f>SUM(F91:F102)</f>
        <v>30930.600000000002</v>
      </c>
      <c r="G103" s="8">
        <f>SUM(G91:G102)</f>
        <v>28828.18</v>
      </c>
      <c r="H103" s="8">
        <f>SUM(H91:H102)</f>
        <v>0</v>
      </c>
      <c r="I103" s="8">
        <f>SUM(I91:I102)</f>
        <v>59758.780000000006</v>
      </c>
    </row>
    <row r="104" spans="2:9" ht="15">
      <c r="B104" s="7"/>
      <c r="C104" s="11"/>
      <c r="D104" s="3"/>
      <c r="E104" s="9"/>
      <c r="F104" s="9"/>
      <c r="G104" s="43"/>
      <c r="H104" s="43"/>
      <c r="I104" s="4"/>
    </row>
    <row r="105" spans="1:9" ht="15">
      <c r="A105" s="31" t="s">
        <v>92</v>
      </c>
      <c r="B105" s="7"/>
      <c r="C105" s="11"/>
      <c r="D105" s="3"/>
      <c r="E105" s="9"/>
      <c r="F105" s="9"/>
      <c r="G105" s="43"/>
      <c r="H105" s="43"/>
      <c r="I105" s="4"/>
    </row>
    <row r="106" spans="1:9" ht="15">
      <c r="A106" s="22" t="s">
        <v>93</v>
      </c>
      <c r="B106" s="23">
        <v>42971</v>
      </c>
      <c r="C106" s="34">
        <v>6</v>
      </c>
      <c r="D106" s="3" t="s">
        <v>50</v>
      </c>
      <c r="E106" s="4">
        <v>0</v>
      </c>
      <c r="F106" s="4">
        <v>0</v>
      </c>
      <c r="G106" s="32">
        <v>13509</v>
      </c>
      <c r="H106" s="32"/>
      <c r="I106" s="4">
        <f>SUM(F106:H106)</f>
        <v>13509</v>
      </c>
    </row>
    <row r="107" spans="2:9" ht="15">
      <c r="B107" s="7"/>
      <c r="C107" s="11"/>
      <c r="D107" s="3"/>
      <c r="E107" s="8">
        <f>SUM(E106:E106)</f>
        <v>0</v>
      </c>
      <c r="F107" s="8">
        <f>SUM(F106:F106)</f>
        <v>0</v>
      </c>
      <c r="G107" s="8">
        <f>SUM(G106:G106)</f>
        <v>13509</v>
      </c>
      <c r="H107" s="8">
        <f>SUM(H106:H106)</f>
        <v>0</v>
      </c>
      <c r="I107" s="8">
        <f>SUM(I106:I106)</f>
        <v>13509</v>
      </c>
    </row>
    <row r="108" spans="1:9" ht="15">
      <c r="A108" s="16" t="s">
        <v>58</v>
      </c>
      <c r="B108" s="7"/>
      <c r="C108" s="11"/>
      <c r="D108" s="3"/>
      <c r="E108" s="4"/>
      <c r="F108" s="4"/>
      <c r="G108" s="43"/>
      <c r="H108" s="43"/>
      <c r="I108" s="4"/>
    </row>
    <row r="109" spans="1:9" ht="15">
      <c r="A109" t="s">
        <v>59</v>
      </c>
      <c r="B109" s="7">
        <v>40269</v>
      </c>
      <c r="C109" s="11">
        <v>1</v>
      </c>
      <c r="D109" s="3"/>
      <c r="E109" s="4">
        <v>1</v>
      </c>
      <c r="F109" s="4">
        <v>1</v>
      </c>
      <c r="G109" s="43"/>
      <c r="H109" s="43"/>
      <c r="I109" s="4">
        <f aca="true" t="shared" si="5" ref="I109:I116">SUM(F109:H109)</f>
        <v>1</v>
      </c>
    </row>
    <row r="110" spans="1:9" ht="15">
      <c r="A110" t="s">
        <v>60</v>
      </c>
      <c r="B110" s="7">
        <v>40269</v>
      </c>
      <c r="C110" s="11">
        <v>1</v>
      </c>
      <c r="D110" s="3"/>
      <c r="E110" s="4">
        <v>1</v>
      </c>
      <c r="F110" s="4">
        <v>1</v>
      </c>
      <c r="G110" s="43"/>
      <c r="H110" s="43"/>
      <c r="I110" s="4">
        <f t="shared" si="5"/>
        <v>1</v>
      </c>
    </row>
    <row r="111" spans="1:9" ht="15">
      <c r="A111" t="s">
        <v>61</v>
      </c>
      <c r="B111" s="7">
        <v>40269</v>
      </c>
      <c r="C111" s="11">
        <v>1</v>
      </c>
      <c r="D111" s="3"/>
      <c r="E111" s="4">
        <v>1</v>
      </c>
      <c r="F111" s="4">
        <v>1</v>
      </c>
      <c r="G111" s="43"/>
      <c r="H111" s="43"/>
      <c r="I111" s="4">
        <f t="shared" si="5"/>
        <v>1</v>
      </c>
    </row>
    <row r="112" spans="1:9" ht="15">
      <c r="A112" t="s">
        <v>62</v>
      </c>
      <c r="B112" s="7">
        <v>40269</v>
      </c>
      <c r="C112" s="11">
        <v>1</v>
      </c>
      <c r="D112" s="3"/>
      <c r="E112" s="4">
        <v>1</v>
      </c>
      <c r="F112" s="4">
        <v>1</v>
      </c>
      <c r="G112" s="43"/>
      <c r="H112" s="43"/>
      <c r="I112" s="4">
        <f t="shared" si="5"/>
        <v>1</v>
      </c>
    </row>
    <row r="113" spans="1:9" ht="15">
      <c r="A113" t="s">
        <v>63</v>
      </c>
      <c r="B113" s="7">
        <v>40269</v>
      </c>
      <c r="C113" s="11">
        <v>1</v>
      </c>
      <c r="D113" s="3"/>
      <c r="E113" s="4">
        <v>2</v>
      </c>
      <c r="F113" s="4">
        <v>2</v>
      </c>
      <c r="G113" s="43"/>
      <c r="H113" s="43"/>
      <c r="I113" s="4">
        <f t="shared" si="5"/>
        <v>2</v>
      </c>
    </row>
    <row r="114" spans="1:9" ht="15">
      <c r="A114" t="s">
        <v>65</v>
      </c>
      <c r="B114" s="7">
        <v>40269</v>
      </c>
      <c r="C114" s="11">
        <v>1</v>
      </c>
      <c r="D114" s="3"/>
      <c r="E114" s="4">
        <v>1</v>
      </c>
      <c r="F114" s="4">
        <v>1</v>
      </c>
      <c r="G114" s="43"/>
      <c r="H114" s="43"/>
      <c r="I114" s="4">
        <f t="shared" si="5"/>
        <v>1</v>
      </c>
    </row>
    <row r="115" spans="1:9" ht="15">
      <c r="A115" t="s">
        <v>64</v>
      </c>
      <c r="B115" s="7">
        <v>40269</v>
      </c>
      <c r="C115" s="11">
        <v>1</v>
      </c>
      <c r="D115" s="3"/>
      <c r="E115" s="4">
        <v>1</v>
      </c>
      <c r="F115" s="4">
        <v>1</v>
      </c>
      <c r="G115" s="43"/>
      <c r="H115" s="43"/>
      <c r="I115" s="4">
        <f t="shared" si="5"/>
        <v>1</v>
      </c>
    </row>
    <row r="116" spans="1:9" ht="15">
      <c r="A116" t="s">
        <v>66</v>
      </c>
      <c r="B116" s="7">
        <v>40269</v>
      </c>
      <c r="C116" s="11">
        <v>1</v>
      </c>
      <c r="D116" s="3"/>
      <c r="E116" s="4">
        <v>1</v>
      </c>
      <c r="F116" s="4">
        <v>1</v>
      </c>
      <c r="G116" s="43"/>
      <c r="H116" s="43"/>
      <c r="I116" s="4">
        <f t="shared" si="5"/>
        <v>1</v>
      </c>
    </row>
    <row r="117" spans="2:9" ht="15">
      <c r="B117" s="7"/>
      <c r="C117" s="17">
        <f>SUM(C109:C116)</f>
        <v>8</v>
      </c>
      <c r="D117" s="3"/>
      <c r="E117" s="8">
        <f>SUM(E109:E116)</f>
        <v>9</v>
      </c>
      <c r="F117" s="8">
        <f>SUM(F109:F116)</f>
        <v>9</v>
      </c>
      <c r="G117" s="8">
        <f>SUM(G109:G116)</f>
        <v>0</v>
      </c>
      <c r="H117" s="8">
        <f>SUM(H109:H116)</f>
        <v>0</v>
      </c>
      <c r="I117" s="8">
        <f>SUM(I109:I116)</f>
        <v>9</v>
      </c>
    </row>
    <row r="118" spans="2:9" ht="15">
      <c r="B118" s="7"/>
      <c r="C118" s="11"/>
      <c r="D118" s="3"/>
      <c r="E118" s="4"/>
      <c r="F118" s="4"/>
      <c r="G118" s="43"/>
      <c r="H118" s="43"/>
      <c r="I118" s="4"/>
    </row>
    <row r="119" spans="1:9" ht="15">
      <c r="A119" s="16" t="s">
        <v>67</v>
      </c>
      <c r="B119" s="7">
        <v>40269</v>
      </c>
      <c r="C119" s="17">
        <v>10</v>
      </c>
      <c r="D119" s="3"/>
      <c r="E119" s="8">
        <v>0</v>
      </c>
      <c r="F119" s="8">
        <v>0</v>
      </c>
      <c r="G119" s="8">
        <v>0</v>
      </c>
      <c r="H119" s="8">
        <v>0</v>
      </c>
      <c r="I119" s="8">
        <v>0</v>
      </c>
    </row>
    <row r="120" spans="2:9" ht="15">
      <c r="B120" s="7"/>
      <c r="C120" s="11"/>
      <c r="D120" s="3"/>
      <c r="E120" s="4"/>
      <c r="F120" s="4"/>
      <c r="G120" s="43"/>
      <c r="H120" s="43"/>
      <c r="I120" s="4"/>
    </row>
    <row r="121" spans="1:9" ht="15">
      <c r="A121" s="16" t="s">
        <v>68</v>
      </c>
      <c r="B121" s="7"/>
      <c r="C121" s="11"/>
      <c r="D121" s="3"/>
      <c r="E121" s="4"/>
      <c r="F121" s="4"/>
      <c r="G121" s="43"/>
      <c r="H121" s="43"/>
      <c r="I121" s="4"/>
    </row>
    <row r="122" spans="1:9" ht="15">
      <c r="A122" t="s">
        <v>37</v>
      </c>
      <c r="B122" s="7">
        <v>41000</v>
      </c>
      <c r="C122" s="11">
        <v>37</v>
      </c>
      <c r="D122" s="3"/>
      <c r="E122" s="4">
        <v>0</v>
      </c>
      <c r="F122" s="4">
        <v>0</v>
      </c>
      <c r="G122" s="43"/>
      <c r="H122" s="43"/>
      <c r="I122" s="4">
        <f aca="true" t="shared" si="6" ref="I122:I138">SUM(F122:H122)</f>
        <v>0</v>
      </c>
    </row>
    <row r="123" spans="1:9" ht="15">
      <c r="A123" s="28" t="s">
        <v>90</v>
      </c>
      <c r="B123" s="29">
        <v>42873</v>
      </c>
      <c r="C123" s="11">
        <v>-1</v>
      </c>
      <c r="D123" s="33" t="s">
        <v>88</v>
      </c>
      <c r="E123" s="4">
        <v>0</v>
      </c>
      <c r="F123" s="4">
        <v>0</v>
      </c>
      <c r="G123" s="30"/>
      <c r="H123" s="30">
        <v>0</v>
      </c>
      <c r="I123" s="4">
        <f t="shared" si="6"/>
        <v>0</v>
      </c>
    </row>
    <row r="124" spans="1:9" ht="15">
      <c r="A124" s="28" t="s">
        <v>90</v>
      </c>
      <c r="B124" s="29">
        <v>42982</v>
      </c>
      <c r="C124" s="11">
        <v>-1</v>
      </c>
      <c r="D124" s="33" t="s">
        <v>94</v>
      </c>
      <c r="E124" s="13">
        <v>0</v>
      </c>
      <c r="F124" s="13">
        <v>0</v>
      </c>
      <c r="G124" s="30"/>
      <c r="H124" s="30">
        <v>0</v>
      </c>
      <c r="I124" s="4">
        <f t="shared" si="6"/>
        <v>0</v>
      </c>
    </row>
    <row r="125" spans="1:9" ht="15">
      <c r="A125" s="28" t="s">
        <v>90</v>
      </c>
      <c r="B125" s="29">
        <v>43091</v>
      </c>
      <c r="C125" s="11">
        <v>-1</v>
      </c>
      <c r="D125" s="33" t="s">
        <v>97</v>
      </c>
      <c r="E125" s="13">
        <v>0</v>
      </c>
      <c r="F125" s="13">
        <v>0</v>
      </c>
      <c r="G125" s="30"/>
      <c r="H125" s="30">
        <v>0</v>
      </c>
      <c r="I125" s="4">
        <f t="shared" si="6"/>
        <v>0</v>
      </c>
    </row>
    <row r="126" spans="1:9" ht="15">
      <c r="A126" s="28" t="s">
        <v>90</v>
      </c>
      <c r="B126" s="29">
        <v>43091</v>
      </c>
      <c r="C126" s="11">
        <v>-1</v>
      </c>
      <c r="D126" s="33" t="s">
        <v>98</v>
      </c>
      <c r="E126" s="13">
        <v>0</v>
      </c>
      <c r="F126" s="13">
        <v>0</v>
      </c>
      <c r="G126" s="30"/>
      <c r="H126" s="30">
        <v>0</v>
      </c>
      <c r="I126" s="4">
        <f t="shared" si="6"/>
        <v>0</v>
      </c>
    </row>
    <row r="127" spans="1:9" ht="15">
      <c r="A127" t="s">
        <v>69</v>
      </c>
      <c r="B127" s="7">
        <v>41333</v>
      </c>
      <c r="C127" s="11">
        <v>1</v>
      </c>
      <c r="D127" s="3" t="s">
        <v>70</v>
      </c>
      <c r="E127" s="4">
        <v>4819.5</v>
      </c>
      <c r="F127" s="4">
        <v>4819.5</v>
      </c>
      <c r="G127" s="43"/>
      <c r="H127" s="43"/>
      <c r="I127" s="4">
        <f t="shared" si="6"/>
        <v>4819.5</v>
      </c>
    </row>
    <row r="128" spans="1:9" ht="15">
      <c r="A128" t="s">
        <v>69</v>
      </c>
      <c r="B128" s="7">
        <v>41333</v>
      </c>
      <c r="C128" s="11">
        <v>1</v>
      </c>
      <c r="D128" s="3" t="s">
        <v>71</v>
      </c>
      <c r="E128" s="4">
        <v>4819.5</v>
      </c>
      <c r="F128" s="4">
        <v>4819.5</v>
      </c>
      <c r="G128" s="43"/>
      <c r="H128" s="43"/>
      <c r="I128" s="4">
        <f t="shared" si="6"/>
        <v>4819.5</v>
      </c>
    </row>
    <row r="129" spans="1:9" ht="15">
      <c r="A129" t="s">
        <v>69</v>
      </c>
      <c r="B129" s="7">
        <v>41333</v>
      </c>
      <c r="C129" s="11">
        <v>1</v>
      </c>
      <c r="D129" s="3" t="s">
        <v>71</v>
      </c>
      <c r="E129" s="4">
        <v>4819.5</v>
      </c>
      <c r="F129" s="4">
        <v>4819.5</v>
      </c>
      <c r="G129" s="43"/>
      <c r="H129" s="43"/>
      <c r="I129" s="4">
        <f t="shared" si="6"/>
        <v>4819.5</v>
      </c>
    </row>
    <row r="130" spans="1:9" ht="15">
      <c r="A130" t="s">
        <v>69</v>
      </c>
      <c r="B130" s="7">
        <v>42286</v>
      </c>
      <c r="C130" s="11">
        <v>1</v>
      </c>
      <c r="D130" s="3" t="s">
        <v>72</v>
      </c>
      <c r="E130" s="4">
        <v>4135.87</v>
      </c>
      <c r="F130" s="4">
        <v>4135.87</v>
      </c>
      <c r="G130" s="43"/>
      <c r="H130" s="43"/>
      <c r="I130" s="4">
        <f t="shared" si="6"/>
        <v>4135.87</v>
      </c>
    </row>
    <row r="131" spans="1:9" ht="15">
      <c r="A131" t="s">
        <v>69</v>
      </c>
      <c r="B131" s="7">
        <v>42300</v>
      </c>
      <c r="C131" s="11">
        <v>1</v>
      </c>
      <c r="D131" s="3" t="s">
        <v>73</v>
      </c>
      <c r="E131" s="4">
        <v>5670.11</v>
      </c>
      <c r="F131" s="4">
        <v>5670.11</v>
      </c>
      <c r="G131" s="43"/>
      <c r="H131" s="43"/>
      <c r="I131" s="4">
        <f t="shared" si="6"/>
        <v>5670.11</v>
      </c>
    </row>
    <row r="132" spans="1:9" ht="15">
      <c r="A132" t="s">
        <v>69</v>
      </c>
      <c r="B132" s="7">
        <v>42300</v>
      </c>
      <c r="C132" s="11">
        <v>1</v>
      </c>
      <c r="D132" s="3" t="s">
        <v>74</v>
      </c>
      <c r="E132" s="4">
        <v>7157.47</v>
      </c>
      <c r="F132" s="4">
        <v>7157.47</v>
      </c>
      <c r="G132" s="43"/>
      <c r="H132" s="43"/>
      <c r="I132" s="4">
        <f t="shared" si="6"/>
        <v>7157.47</v>
      </c>
    </row>
    <row r="133" spans="1:9" ht="15">
      <c r="A133" s="26" t="s">
        <v>69</v>
      </c>
      <c r="B133" s="27">
        <v>42536</v>
      </c>
      <c r="C133" s="11">
        <v>1</v>
      </c>
      <c r="D133" s="3" t="s">
        <v>60</v>
      </c>
      <c r="E133" s="4">
        <v>3996.52</v>
      </c>
      <c r="F133" s="4">
        <v>3996.52</v>
      </c>
      <c r="G133" s="43"/>
      <c r="H133" s="43"/>
      <c r="I133" s="4">
        <f t="shared" si="6"/>
        <v>3996.52</v>
      </c>
    </row>
    <row r="134" spans="1:9" ht="15">
      <c r="A134" s="26" t="s">
        <v>69</v>
      </c>
      <c r="B134" s="27">
        <v>42542</v>
      </c>
      <c r="C134" s="11">
        <v>1</v>
      </c>
      <c r="D134" s="3" t="s">
        <v>83</v>
      </c>
      <c r="E134" s="4">
        <v>4155.16</v>
      </c>
      <c r="F134" s="4">
        <v>4155.16</v>
      </c>
      <c r="G134" s="43"/>
      <c r="H134" s="43"/>
      <c r="I134" s="4">
        <f t="shared" si="6"/>
        <v>4155.16</v>
      </c>
    </row>
    <row r="135" spans="1:9" ht="15">
      <c r="A135" s="22" t="s">
        <v>69</v>
      </c>
      <c r="B135" s="23">
        <v>42881</v>
      </c>
      <c r="C135" s="34">
        <v>1</v>
      </c>
      <c r="D135" s="3" t="s">
        <v>88</v>
      </c>
      <c r="E135" s="4">
        <v>0</v>
      </c>
      <c r="F135" s="4">
        <v>0</v>
      </c>
      <c r="G135" s="4">
        <v>4619.56</v>
      </c>
      <c r="H135" s="4"/>
      <c r="I135" s="4">
        <f t="shared" si="6"/>
        <v>4619.56</v>
      </c>
    </row>
    <row r="136" spans="1:9" ht="15">
      <c r="A136" s="22" t="s">
        <v>69</v>
      </c>
      <c r="B136" s="23">
        <v>42863</v>
      </c>
      <c r="C136" s="34">
        <v>1</v>
      </c>
      <c r="D136" s="3" t="s">
        <v>89</v>
      </c>
      <c r="E136" s="4">
        <v>0</v>
      </c>
      <c r="F136" s="4">
        <v>0</v>
      </c>
      <c r="G136" s="4">
        <v>5340.44</v>
      </c>
      <c r="H136" s="4"/>
      <c r="I136" s="4">
        <f t="shared" si="6"/>
        <v>5340.44</v>
      </c>
    </row>
    <row r="137" spans="1:9" ht="15">
      <c r="A137" s="22" t="s">
        <v>69</v>
      </c>
      <c r="B137" s="23">
        <v>42982</v>
      </c>
      <c r="C137" s="34">
        <v>1</v>
      </c>
      <c r="D137" s="3" t="s">
        <v>94</v>
      </c>
      <c r="E137" s="4">
        <v>0</v>
      </c>
      <c r="F137" s="4">
        <v>0</v>
      </c>
      <c r="G137" s="4">
        <v>5497.76</v>
      </c>
      <c r="H137" s="4"/>
      <c r="I137" s="4">
        <f t="shared" si="6"/>
        <v>5497.76</v>
      </c>
    </row>
    <row r="138" spans="1:9" ht="15">
      <c r="A138" s="22" t="s">
        <v>69</v>
      </c>
      <c r="B138" s="23">
        <v>42982</v>
      </c>
      <c r="C138" s="34">
        <v>1</v>
      </c>
      <c r="D138" s="3" t="s">
        <v>66</v>
      </c>
      <c r="E138" s="4">
        <v>0</v>
      </c>
      <c r="F138" s="4">
        <v>0</v>
      </c>
      <c r="G138" s="4">
        <v>3482.76</v>
      </c>
      <c r="H138" s="4"/>
      <c r="I138" s="4">
        <f t="shared" si="6"/>
        <v>3482.76</v>
      </c>
    </row>
    <row r="139" spans="1:9" ht="15">
      <c r="A139" s="1" t="s">
        <v>31</v>
      </c>
      <c r="B139" s="7"/>
      <c r="C139" s="17">
        <f>SUM(C122:C138)</f>
        <v>45</v>
      </c>
      <c r="D139" s="3"/>
      <c r="E139" s="8">
        <f>SUM(E122:E138)</f>
        <v>39573.630000000005</v>
      </c>
      <c r="F139" s="8">
        <f>SUM(F122:F138)</f>
        <v>39573.630000000005</v>
      </c>
      <c r="G139" s="8">
        <f>SUM(G122:G138)</f>
        <v>18940.52</v>
      </c>
      <c r="H139" s="8">
        <f>SUM(H122:H138)</f>
        <v>0</v>
      </c>
      <c r="I139" s="8">
        <f>SUM(I122:I138)</f>
        <v>58514.15000000001</v>
      </c>
    </row>
    <row r="140" spans="2:9" ht="15">
      <c r="B140" s="7"/>
      <c r="C140" s="11"/>
      <c r="D140" s="3"/>
      <c r="E140" s="4"/>
      <c r="F140" s="4"/>
      <c r="G140" s="43"/>
      <c r="H140" s="43"/>
      <c r="I140" s="4"/>
    </row>
    <row r="141" spans="1:9" ht="15">
      <c r="A141" s="16" t="s">
        <v>75</v>
      </c>
      <c r="B141" s="7"/>
      <c r="C141" s="11"/>
      <c r="D141" s="3"/>
      <c r="E141" s="4"/>
      <c r="F141" s="4"/>
      <c r="G141" s="43"/>
      <c r="H141" s="43"/>
      <c r="I141" s="4"/>
    </row>
    <row r="142" spans="1:9" ht="15">
      <c r="A142" t="s">
        <v>76</v>
      </c>
      <c r="B142" s="7">
        <v>41000</v>
      </c>
      <c r="C142" s="17">
        <v>1</v>
      </c>
      <c r="D142" s="3"/>
      <c r="E142" s="8">
        <v>0</v>
      </c>
      <c r="F142" s="8">
        <v>0</v>
      </c>
      <c r="G142" s="8">
        <v>0</v>
      </c>
      <c r="H142" s="8">
        <v>0</v>
      </c>
      <c r="I142" s="8">
        <v>0</v>
      </c>
    </row>
    <row r="143" spans="2:9" ht="15">
      <c r="B143" s="7"/>
      <c r="C143" s="18"/>
      <c r="D143" s="19"/>
      <c r="E143" s="9"/>
      <c r="F143" s="9"/>
      <c r="G143" s="43"/>
      <c r="H143" s="43"/>
      <c r="I143" s="4"/>
    </row>
    <row r="144" spans="1:9" ht="15">
      <c r="A144" s="16" t="s">
        <v>102</v>
      </c>
      <c r="B144" s="7"/>
      <c r="C144" s="18"/>
      <c r="D144" s="19"/>
      <c r="E144" s="9"/>
      <c r="F144" s="9"/>
      <c r="G144" s="43"/>
      <c r="H144" s="43"/>
      <c r="I144" s="4"/>
    </row>
    <row r="145" spans="1:9" ht="15">
      <c r="A145" s="22" t="s">
        <v>103</v>
      </c>
      <c r="B145" s="23">
        <v>43138</v>
      </c>
      <c r="C145" s="48">
        <v>6</v>
      </c>
      <c r="D145" s="37" t="s">
        <v>50</v>
      </c>
      <c r="E145" s="32">
        <v>0</v>
      </c>
      <c r="F145" s="32">
        <v>0</v>
      </c>
      <c r="G145" s="32">
        <v>3690.06</v>
      </c>
      <c r="H145" s="32"/>
      <c r="I145" s="4">
        <f>SUM(F145:H145)</f>
        <v>3690.06</v>
      </c>
    </row>
    <row r="146" spans="2:9" ht="15">
      <c r="B146" s="7"/>
      <c r="C146" s="18"/>
      <c r="D146" s="19"/>
      <c r="E146" s="8">
        <f>+E145</f>
        <v>0</v>
      </c>
      <c r="F146" s="8">
        <f>+F145</f>
        <v>0</v>
      </c>
      <c r="G146" s="8">
        <f>+G145</f>
        <v>3690.06</v>
      </c>
      <c r="H146" s="8">
        <f>+H145</f>
        <v>0</v>
      </c>
      <c r="I146" s="8">
        <f>+I145</f>
        <v>3690.06</v>
      </c>
    </row>
    <row r="147" spans="2:9" ht="15">
      <c r="B147" s="7"/>
      <c r="C147" s="18"/>
      <c r="D147" s="19"/>
      <c r="E147" s="9"/>
      <c r="F147" s="9"/>
      <c r="G147" s="43"/>
      <c r="H147" s="43"/>
      <c r="I147" s="4"/>
    </row>
    <row r="148" spans="2:9" ht="15">
      <c r="B148" s="7"/>
      <c r="C148" s="11"/>
      <c r="D148" s="3"/>
      <c r="E148" s="4"/>
      <c r="F148" s="4"/>
      <c r="G148" s="43"/>
      <c r="H148" s="43"/>
      <c r="I148" s="4"/>
    </row>
    <row r="149" spans="2:9" ht="15.75">
      <c r="B149" s="7"/>
      <c r="C149" s="11"/>
      <c r="D149" s="21" t="s">
        <v>79</v>
      </c>
      <c r="E149" s="39">
        <f>+E17+E33+E39+E51+E56+E58+E66+E88+E103+E107+E117+E119+E139+E142+E146</f>
        <v>151416.64</v>
      </c>
      <c r="F149" s="39">
        <f>+F17+F33+F39+F51+F56+F58+F66+F88+F103+F107+F117+F119+F139+F142+F146</f>
        <v>151416.64</v>
      </c>
      <c r="G149" s="39">
        <f>+G17+G33+G39+G51+G56+G58+G66+G88+G103+G107+G117+G119+G139+G142+G146</f>
        <v>80781.75</v>
      </c>
      <c r="H149" s="39">
        <f>+H17+H33+H39+H51+H56+H58+H66+H88+H103+H107+H117+H119+H139+H142+H146</f>
        <v>0</v>
      </c>
      <c r="I149" s="39">
        <f>+I17+I33+I39+I51+I56+I58+I66+I88+I103+I107+I117+I119+I139+I142+I146</f>
        <v>232198.39</v>
      </c>
    </row>
    <row r="150" spans="2:9" ht="15">
      <c r="B150" s="7"/>
      <c r="C150" s="11"/>
      <c r="D150" s="3"/>
      <c r="E150" s="4"/>
      <c r="F150" s="4"/>
      <c r="I150" s="4">
        <f>SUM(F149:H149)</f>
        <v>232198.39</v>
      </c>
    </row>
    <row r="151" spans="1:9" ht="15">
      <c r="A151" s="1" t="s">
        <v>80</v>
      </c>
      <c r="B151" s="7"/>
      <c r="C151" s="11"/>
      <c r="D151" s="3"/>
      <c r="E151" s="4"/>
      <c r="F151" s="4"/>
      <c r="I151" s="3" t="s">
        <v>117</v>
      </c>
    </row>
    <row r="152" spans="1:6" ht="15">
      <c r="A152" s="1" t="s">
        <v>81</v>
      </c>
      <c r="B152" s="7"/>
      <c r="C152" s="11"/>
      <c r="D152" s="3"/>
      <c r="E152" s="4"/>
      <c r="F152" s="4"/>
    </row>
    <row r="153" spans="1:6" ht="15">
      <c r="A153" s="24" t="s">
        <v>123</v>
      </c>
      <c r="B153" s="7"/>
      <c r="C153" s="11"/>
      <c r="D153" s="3"/>
      <c r="E153" s="4"/>
      <c r="F153" s="4"/>
    </row>
    <row r="156" ht="15">
      <c r="A156" s="1" t="s">
        <v>121</v>
      </c>
    </row>
    <row r="157" ht="15">
      <c r="A157" s="1" t="s">
        <v>122</v>
      </c>
    </row>
    <row r="158" ht="15">
      <c r="A158" s="24" t="s">
        <v>123</v>
      </c>
    </row>
  </sheetData>
  <sheetProtection/>
  <printOptions gridLines="1"/>
  <pageMargins left="0.7086614173228347" right="0.7086614173228347" top="0.7480314960629921" bottom="0.7480314960629921" header="0.31496062992125984" footer="0.31496062992125984"/>
  <pageSetup fitToHeight="4" fitToWidth="1" horizontalDpi="600" verticalDpi="600" orientation="landscape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2"/>
  <sheetViews>
    <sheetView zoomScalePageLayoutView="0" workbookViewId="0" topLeftCell="A1">
      <pane xSplit="4" ySplit="4" topLeftCell="F101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74" sqref="A174:A175"/>
    </sheetView>
  </sheetViews>
  <sheetFormatPr defaultColWidth="9.140625" defaultRowHeight="15"/>
  <cols>
    <col min="1" max="1" width="45.8515625" style="0" customWidth="1"/>
    <col min="2" max="3" width="18.421875" style="0" customWidth="1"/>
    <col min="4" max="4" width="11.57421875" style="0" customWidth="1"/>
    <col min="5" max="5" width="30.421875" style="0" customWidth="1"/>
    <col min="6" max="6" width="16.57421875" style="0" customWidth="1"/>
    <col min="7" max="7" width="16.140625" style="0" customWidth="1"/>
    <col min="8" max="8" width="20.57421875" style="0" customWidth="1"/>
    <col min="9" max="9" width="19.140625" style="0" customWidth="1"/>
    <col min="10" max="10" width="16.00390625" style="0" customWidth="1"/>
    <col min="11" max="11" width="33.00390625" style="0" customWidth="1"/>
  </cols>
  <sheetData>
    <row r="1" spans="1:8" ht="26.25">
      <c r="A1" s="25" t="s">
        <v>107</v>
      </c>
      <c r="B1" s="1"/>
      <c r="C1" s="1"/>
      <c r="D1" s="1"/>
      <c r="E1" s="1"/>
      <c r="F1" s="1"/>
      <c r="G1" s="1"/>
      <c r="H1" s="1"/>
    </row>
    <row r="2" spans="1:10" ht="15">
      <c r="A2" s="1"/>
      <c r="B2" s="1"/>
      <c r="C2" s="1"/>
      <c r="D2" s="1"/>
      <c r="E2" s="1"/>
      <c r="F2" s="1"/>
      <c r="G2" s="40" t="s">
        <v>108</v>
      </c>
      <c r="H2" s="10" t="s">
        <v>109</v>
      </c>
      <c r="I2" s="46" t="s">
        <v>111</v>
      </c>
      <c r="J2" s="40" t="s">
        <v>118</v>
      </c>
    </row>
    <row r="3" spans="1:11" ht="15">
      <c r="A3" s="1" t="s">
        <v>1</v>
      </c>
      <c r="B3" s="1" t="s">
        <v>2</v>
      </c>
      <c r="C3" s="51" t="s">
        <v>125</v>
      </c>
      <c r="D3" s="10" t="s">
        <v>38</v>
      </c>
      <c r="E3" s="10" t="s">
        <v>3</v>
      </c>
      <c r="F3" s="2" t="s">
        <v>4</v>
      </c>
      <c r="G3" s="2" t="s">
        <v>5</v>
      </c>
      <c r="H3" s="10" t="s">
        <v>110</v>
      </c>
      <c r="I3" s="46" t="s">
        <v>112</v>
      </c>
      <c r="J3" s="2" t="s">
        <v>5</v>
      </c>
      <c r="K3" s="55" t="s">
        <v>133</v>
      </c>
    </row>
    <row r="4" spans="4:10" ht="15">
      <c r="D4" s="11"/>
      <c r="F4" s="2" t="s">
        <v>7</v>
      </c>
      <c r="G4" s="2" t="s">
        <v>7</v>
      </c>
      <c r="H4" s="2" t="s">
        <v>7</v>
      </c>
      <c r="I4" s="47" t="s">
        <v>7</v>
      </c>
      <c r="J4" s="2" t="s">
        <v>7</v>
      </c>
    </row>
    <row r="5" spans="1:10" ht="15">
      <c r="A5" s="16" t="s">
        <v>8</v>
      </c>
      <c r="B5" s="6"/>
      <c r="C5" s="6"/>
      <c r="D5" s="11"/>
      <c r="F5" s="4"/>
      <c r="G5" s="4"/>
      <c r="H5" s="44"/>
      <c r="I5" s="4"/>
      <c r="J5" s="4"/>
    </row>
    <row r="6" spans="1:10" ht="15">
      <c r="A6" s="5" t="s">
        <v>9</v>
      </c>
      <c r="B6" s="7">
        <v>40248</v>
      </c>
      <c r="C6" s="29">
        <v>43220</v>
      </c>
      <c r="D6" s="52" t="s">
        <v>114</v>
      </c>
      <c r="E6" s="3" t="s">
        <v>30</v>
      </c>
      <c r="F6" s="4">
        <v>214.1</v>
      </c>
      <c r="G6" s="4">
        <v>214.1</v>
      </c>
      <c r="H6" s="44"/>
      <c r="I6" s="4">
        <v>-214.1</v>
      </c>
      <c r="J6" s="4">
        <f>SUM(G6:I6)</f>
        <v>0</v>
      </c>
    </row>
    <row r="7" spans="1:10" ht="15">
      <c r="A7" s="5" t="s">
        <v>10</v>
      </c>
      <c r="B7" s="7">
        <v>40248</v>
      </c>
      <c r="C7" s="29"/>
      <c r="D7" s="11">
        <v>1</v>
      </c>
      <c r="E7" s="3" t="s">
        <v>30</v>
      </c>
      <c r="F7" s="4">
        <v>509.99</v>
      </c>
      <c r="G7" s="4">
        <v>509.99</v>
      </c>
      <c r="H7" s="44"/>
      <c r="I7" s="4"/>
      <c r="J7" s="4">
        <f aca="true" t="shared" si="0" ref="J7:J16">SUM(G7:I7)</f>
        <v>509.99</v>
      </c>
    </row>
    <row r="8" spans="1:10" ht="15">
      <c r="A8" s="5" t="s">
        <v>11</v>
      </c>
      <c r="B8" s="7">
        <v>40248</v>
      </c>
      <c r="C8" s="29"/>
      <c r="D8" s="11">
        <v>1</v>
      </c>
      <c r="E8" s="3" t="s">
        <v>30</v>
      </c>
      <c r="F8" s="4">
        <v>314.99</v>
      </c>
      <c r="G8" s="4">
        <v>314.99</v>
      </c>
      <c r="H8" s="44"/>
      <c r="I8" s="4"/>
      <c r="J8" s="4">
        <f t="shared" si="0"/>
        <v>314.99</v>
      </c>
    </row>
    <row r="9" spans="1:10" ht="15">
      <c r="A9" s="5" t="s">
        <v>12</v>
      </c>
      <c r="B9" s="7">
        <v>40248</v>
      </c>
      <c r="C9" s="29">
        <v>43220</v>
      </c>
      <c r="D9" s="52" t="s">
        <v>114</v>
      </c>
      <c r="E9" s="3" t="s">
        <v>30</v>
      </c>
      <c r="F9" s="4">
        <v>449.99</v>
      </c>
      <c r="G9" s="4">
        <v>449.99</v>
      </c>
      <c r="H9" s="44"/>
      <c r="I9" s="4">
        <v>-449.99</v>
      </c>
      <c r="J9" s="4">
        <f t="shared" si="0"/>
        <v>0</v>
      </c>
    </row>
    <row r="10" spans="1:10" ht="15">
      <c r="A10" s="5" t="s">
        <v>13</v>
      </c>
      <c r="B10" s="7">
        <v>40248</v>
      </c>
      <c r="C10" s="29"/>
      <c r="D10" s="11">
        <v>2</v>
      </c>
      <c r="E10" s="3" t="s">
        <v>30</v>
      </c>
      <c r="F10" s="4">
        <v>814.08</v>
      </c>
      <c r="G10" s="4">
        <v>814.08</v>
      </c>
      <c r="H10" s="44"/>
      <c r="I10" s="4"/>
      <c r="J10" s="4">
        <f t="shared" si="0"/>
        <v>814.08</v>
      </c>
    </row>
    <row r="11" spans="1:10" ht="15">
      <c r="A11" s="5" t="s">
        <v>14</v>
      </c>
      <c r="B11" s="7">
        <v>40248</v>
      </c>
      <c r="C11" s="29"/>
      <c r="D11" s="11">
        <v>1</v>
      </c>
      <c r="E11" s="3" t="s">
        <v>30</v>
      </c>
      <c r="F11" s="4">
        <v>383.8</v>
      </c>
      <c r="G11" s="4">
        <v>383.8</v>
      </c>
      <c r="H11" s="44"/>
      <c r="I11" s="4"/>
      <c r="J11" s="4">
        <f t="shared" si="0"/>
        <v>383.8</v>
      </c>
    </row>
    <row r="12" spans="1:10" ht="15">
      <c r="A12" s="5" t="s">
        <v>15</v>
      </c>
      <c r="B12" s="7">
        <v>40248</v>
      </c>
      <c r="C12" s="29">
        <v>43220</v>
      </c>
      <c r="D12" s="11">
        <v>1</v>
      </c>
      <c r="E12" s="3" t="s">
        <v>30</v>
      </c>
      <c r="F12" s="4">
        <v>711.29</v>
      </c>
      <c r="G12" s="4">
        <v>711.29</v>
      </c>
      <c r="H12" s="44"/>
      <c r="I12" s="4">
        <v>-711.29</v>
      </c>
      <c r="J12" s="4">
        <f t="shared" si="0"/>
        <v>0</v>
      </c>
    </row>
    <row r="13" spans="1:10" ht="15">
      <c r="A13" s="5" t="s">
        <v>16</v>
      </c>
      <c r="B13" s="7">
        <v>40248</v>
      </c>
      <c r="C13" s="29"/>
      <c r="D13" s="11">
        <v>1</v>
      </c>
      <c r="E13" s="3" t="s">
        <v>30</v>
      </c>
      <c r="F13" s="4">
        <v>516.9</v>
      </c>
      <c r="G13" s="4">
        <v>516.9</v>
      </c>
      <c r="H13" s="44"/>
      <c r="I13" s="4"/>
      <c r="J13" s="4">
        <f t="shared" si="0"/>
        <v>516.9</v>
      </c>
    </row>
    <row r="14" spans="1:11" ht="15">
      <c r="A14" t="s">
        <v>17</v>
      </c>
      <c r="B14" s="7">
        <v>41354</v>
      </c>
      <c r="C14" s="29">
        <v>43220</v>
      </c>
      <c r="D14" s="11">
        <v>1</v>
      </c>
      <c r="E14" s="3" t="s">
        <v>30</v>
      </c>
      <c r="F14" s="4">
        <v>1279</v>
      </c>
      <c r="G14" s="4">
        <v>1279</v>
      </c>
      <c r="H14" s="44"/>
      <c r="I14" s="4">
        <v>-639.5</v>
      </c>
      <c r="J14" s="4">
        <f t="shared" si="0"/>
        <v>639.5</v>
      </c>
      <c r="K14" s="28" t="s">
        <v>127</v>
      </c>
    </row>
    <row r="15" spans="1:10" ht="15">
      <c r="A15" t="s">
        <v>18</v>
      </c>
      <c r="B15" s="7">
        <v>41670</v>
      </c>
      <c r="C15" s="7"/>
      <c r="D15" s="11">
        <v>1</v>
      </c>
      <c r="E15" s="3" t="s">
        <v>30</v>
      </c>
      <c r="F15" s="4">
        <v>254</v>
      </c>
      <c r="G15" s="4">
        <v>254</v>
      </c>
      <c r="H15" s="44"/>
      <c r="I15" s="4"/>
      <c r="J15" s="4">
        <f t="shared" si="0"/>
        <v>254</v>
      </c>
    </row>
    <row r="16" spans="1:10" ht="15">
      <c r="A16" t="s">
        <v>19</v>
      </c>
      <c r="B16" s="7">
        <v>41879</v>
      </c>
      <c r="C16" s="7"/>
      <c r="D16" s="11">
        <v>1</v>
      </c>
      <c r="E16" s="3" t="s">
        <v>30</v>
      </c>
      <c r="F16" s="4">
        <v>284.72</v>
      </c>
      <c r="G16" s="4">
        <v>284.72</v>
      </c>
      <c r="H16" s="44"/>
      <c r="I16" s="4"/>
      <c r="J16" s="4">
        <f t="shared" si="0"/>
        <v>284.72</v>
      </c>
    </row>
    <row r="17" spans="1:10" ht="15">
      <c r="A17" s="1" t="s">
        <v>31</v>
      </c>
      <c r="B17" s="7"/>
      <c r="C17" s="7"/>
      <c r="D17" s="11"/>
      <c r="E17" s="3"/>
      <c r="F17" s="8">
        <f>SUM(F6:F16)</f>
        <v>5732.860000000001</v>
      </c>
      <c r="G17" s="8">
        <f>SUM(G6:G16)</f>
        <v>5732.860000000001</v>
      </c>
      <c r="H17" s="8">
        <f>SUM(H6:H16)</f>
        <v>0</v>
      </c>
      <c r="I17" s="8">
        <f>SUM(I6:I16)</f>
        <v>-2014.88</v>
      </c>
      <c r="J17" s="8">
        <f>SUM(J6:J16)</f>
        <v>3717.9799999999996</v>
      </c>
    </row>
    <row r="18" spans="2:10" ht="15">
      <c r="B18" s="7"/>
      <c r="C18" s="7"/>
      <c r="D18" s="11"/>
      <c r="E18" s="3"/>
      <c r="F18" s="9"/>
      <c r="G18" s="9"/>
      <c r="H18" s="44"/>
      <c r="I18" s="4"/>
      <c r="J18" s="4"/>
    </row>
    <row r="19" spans="1:10" ht="15">
      <c r="A19" s="16" t="s">
        <v>20</v>
      </c>
      <c r="B19" s="7"/>
      <c r="C19" s="7"/>
      <c r="D19" s="11"/>
      <c r="E19" s="3"/>
      <c r="F19" s="4"/>
      <c r="G19" s="4"/>
      <c r="H19" s="44"/>
      <c r="I19" s="4"/>
      <c r="J19" s="4"/>
    </row>
    <row r="20" spans="1:10" ht="15">
      <c r="A20" t="s">
        <v>21</v>
      </c>
      <c r="B20" s="7">
        <v>41794</v>
      </c>
      <c r="C20" s="7"/>
      <c r="D20" s="11">
        <v>12</v>
      </c>
      <c r="E20" s="3" t="s">
        <v>30</v>
      </c>
      <c r="F20" s="4">
        <v>878</v>
      </c>
      <c r="G20" s="4">
        <v>878</v>
      </c>
      <c r="H20" s="44"/>
      <c r="I20" s="4"/>
      <c r="J20" s="4">
        <f aca="true" t="shared" si="1" ref="J20:J32">SUM(G20:I20)</f>
        <v>878</v>
      </c>
    </row>
    <row r="21" spans="1:10" ht="15">
      <c r="A21" t="s">
        <v>22</v>
      </c>
      <c r="B21" s="7">
        <v>41794</v>
      </c>
      <c r="C21" s="7"/>
      <c r="D21" s="11">
        <v>1</v>
      </c>
      <c r="E21" s="3" t="s">
        <v>30</v>
      </c>
      <c r="F21" s="4">
        <v>1484</v>
      </c>
      <c r="G21" s="4">
        <v>1484</v>
      </c>
      <c r="H21" s="44"/>
      <c r="I21" s="4"/>
      <c r="J21" s="4">
        <f t="shared" si="1"/>
        <v>1484</v>
      </c>
    </row>
    <row r="22" spans="1:10" ht="15">
      <c r="A22" t="s">
        <v>23</v>
      </c>
      <c r="B22" s="7">
        <v>41794</v>
      </c>
      <c r="C22" s="7"/>
      <c r="D22" s="11">
        <v>2</v>
      </c>
      <c r="E22" s="3" t="s">
        <v>30</v>
      </c>
      <c r="F22" s="4">
        <v>310</v>
      </c>
      <c r="G22" s="4">
        <v>310</v>
      </c>
      <c r="H22" s="44"/>
      <c r="I22" s="4"/>
      <c r="J22" s="4">
        <f t="shared" si="1"/>
        <v>310</v>
      </c>
    </row>
    <row r="23" spans="1:10" ht="15">
      <c r="A23" t="s">
        <v>24</v>
      </c>
      <c r="B23" s="7">
        <v>41794</v>
      </c>
      <c r="C23" s="7"/>
      <c r="D23" s="11">
        <v>3</v>
      </c>
      <c r="E23" s="3" t="s">
        <v>30</v>
      </c>
      <c r="F23" s="4">
        <v>597</v>
      </c>
      <c r="G23" s="4">
        <v>597</v>
      </c>
      <c r="H23" s="44"/>
      <c r="I23" s="4"/>
      <c r="J23" s="4">
        <f t="shared" si="1"/>
        <v>597</v>
      </c>
    </row>
    <row r="24" spans="1:10" ht="15">
      <c r="A24" t="s">
        <v>25</v>
      </c>
      <c r="B24" s="7">
        <v>41794</v>
      </c>
      <c r="C24" s="7"/>
      <c r="D24" s="11">
        <v>2</v>
      </c>
      <c r="E24" s="3" t="s">
        <v>30</v>
      </c>
      <c r="F24" s="4">
        <v>166.94</v>
      </c>
      <c r="G24" s="4">
        <v>166.94</v>
      </c>
      <c r="H24" s="44"/>
      <c r="I24" s="4"/>
      <c r="J24" s="4">
        <f t="shared" si="1"/>
        <v>166.94</v>
      </c>
    </row>
    <row r="25" spans="1:10" ht="15">
      <c r="A25" t="s">
        <v>26</v>
      </c>
      <c r="B25" s="7">
        <v>41887</v>
      </c>
      <c r="C25" s="7"/>
      <c r="D25" s="11">
        <v>2</v>
      </c>
      <c r="E25" s="3" t="s">
        <v>30</v>
      </c>
      <c r="F25" s="4">
        <v>136</v>
      </c>
      <c r="G25" s="4">
        <v>136</v>
      </c>
      <c r="H25" s="44"/>
      <c r="I25" s="4"/>
      <c r="J25" s="4">
        <f t="shared" si="1"/>
        <v>136</v>
      </c>
    </row>
    <row r="26" spans="1:10" ht="15">
      <c r="A26" t="s">
        <v>27</v>
      </c>
      <c r="B26" s="7">
        <v>41976</v>
      </c>
      <c r="C26" s="7"/>
      <c r="D26" s="11">
        <v>2</v>
      </c>
      <c r="E26" s="3" t="s">
        <v>30</v>
      </c>
      <c r="F26" s="4">
        <v>91.46</v>
      </c>
      <c r="G26" s="4">
        <v>91.46</v>
      </c>
      <c r="H26" s="44"/>
      <c r="I26" s="4"/>
      <c r="J26" s="4">
        <f t="shared" si="1"/>
        <v>91.46</v>
      </c>
    </row>
    <row r="27" spans="1:10" ht="15">
      <c r="A27" t="s">
        <v>28</v>
      </c>
      <c r="B27" s="7">
        <v>42081</v>
      </c>
      <c r="C27" s="7"/>
      <c r="D27" s="11">
        <v>1</v>
      </c>
      <c r="E27" s="3" t="s">
        <v>30</v>
      </c>
      <c r="F27" s="4">
        <v>269</v>
      </c>
      <c r="G27" s="4">
        <v>269</v>
      </c>
      <c r="H27" s="44"/>
      <c r="I27" s="4"/>
      <c r="J27" s="4">
        <f t="shared" si="1"/>
        <v>269</v>
      </c>
    </row>
    <row r="28" spans="1:10" ht="15">
      <c r="A28" t="s">
        <v>29</v>
      </c>
      <c r="B28" s="7">
        <v>42081</v>
      </c>
      <c r="C28" s="7"/>
      <c r="D28" s="11">
        <v>2</v>
      </c>
      <c r="E28" s="3" t="s">
        <v>30</v>
      </c>
      <c r="F28" s="4">
        <v>58.94</v>
      </c>
      <c r="G28" s="4">
        <v>58.94</v>
      </c>
      <c r="H28" s="44"/>
      <c r="I28" s="4"/>
      <c r="J28" s="4">
        <f t="shared" si="1"/>
        <v>58.94</v>
      </c>
    </row>
    <row r="29" spans="1:10" ht="15">
      <c r="A29" s="26" t="s">
        <v>86</v>
      </c>
      <c r="B29" s="27">
        <v>42815</v>
      </c>
      <c r="C29" s="27"/>
      <c r="D29" s="11">
        <v>1</v>
      </c>
      <c r="E29" s="3" t="s">
        <v>30</v>
      </c>
      <c r="F29" s="4">
        <v>179</v>
      </c>
      <c r="G29" s="4">
        <v>179</v>
      </c>
      <c r="H29" s="44"/>
      <c r="I29" s="4"/>
      <c r="J29" s="4">
        <f t="shared" si="1"/>
        <v>179</v>
      </c>
    </row>
    <row r="30" spans="1:10" ht="15">
      <c r="A30" s="26" t="s">
        <v>87</v>
      </c>
      <c r="B30" s="27">
        <v>42815</v>
      </c>
      <c r="C30" s="27"/>
      <c r="D30" s="11">
        <v>1</v>
      </c>
      <c r="E30" s="3" t="s">
        <v>30</v>
      </c>
      <c r="F30" s="4">
        <v>50.97</v>
      </c>
      <c r="G30" s="4">
        <v>50.97</v>
      </c>
      <c r="H30" s="44"/>
      <c r="I30" s="4"/>
      <c r="J30" s="4">
        <f t="shared" si="1"/>
        <v>50.97</v>
      </c>
    </row>
    <row r="31" spans="1:10" ht="15">
      <c r="A31" s="26" t="s">
        <v>99</v>
      </c>
      <c r="B31" s="27">
        <v>43122</v>
      </c>
      <c r="C31" s="27"/>
      <c r="D31" s="41">
        <v>1</v>
      </c>
      <c r="E31" s="3" t="s">
        <v>30</v>
      </c>
      <c r="F31" s="4">
        <v>54.99</v>
      </c>
      <c r="G31" s="4">
        <v>54.99</v>
      </c>
      <c r="H31" s="44"/>
      <c r="I31" s="4"/>
      <c r="J31" s="4">
        <f t="shared" si="1"/>
        <v>54.99</v>
      </c>
    </row>
    <row r="32" spans="1:10" ht="15">
      <c r="A32" s="26" t="s">
        <v>100</v>
      </c>
      <c r="B32" s="27">
        <v>43129</v>
      </c>
      <c r="C32" s="27"/>
      <c r="D32" s="41">
        <v>1</v>
      </c>
      <c r="E32" s="3" t="s">
        <v>30</v>
      </c>
      <c r="F32" s="4">
        <v>179</v>
      </c>
      <c r="G32" s="4">
        <v>179</v>
      </c>
      <c r="H32" s="44"/>
      <c r="I32" s="4"/>
      <c r="J32" s="4">
        <f t="shared" si="1"/>
        <v>179</v>
      </c>
    </row>
    <row r="33" spans="1:10" ht="15">
      <c r="A33" s="1" t="s">
        <v>31</v>
      </c>
      <c r="B33" s="7"/>
      <c r="C33" s="7"/>
      <c r="D33" s="11"/>
      <c r="E33" s="3"/>
      <c r="F33" s="8">
        <f>SUM(F20:F32)</f>
        <v>4455.3</v>
      </c>
      <c r="G33" s="8">
        <f>SUM(G20:G32)</f>
        <v>4455.3</v>
      </c>
      <c r="H33" s="8">
        <f>SUM(H20:H32)</f>
        <v>0</v>
      </c>
      <c r="I33" s="8">
        <f>SUM(I20:I32)</f>
        <v>0</v>
      </c>
      <c r="J33" s="8">
        <f>SUM(J20:J32)</f>
        <v>4455.3</v>
      </c>
    </row>
    <row r="34" spans="2:10" ht="15">
      <c r="B34" s="7"/>
      <c r="C34" s="7"/>
      <c r="D34" s="11"/>
      <c r="E34" s="3"/>
      <c r="F34" s="4"/>
      <c r="G34" s="4"/>
      <c r="H34" s="44"/>
      <c r="I34" s="4"/>
      <c r="J34" s="4"/>
    </row>
    <row r="35" spans="1:10" ht="15">
      <c r="A35" s="16" t="s">
        <v>32</v>
      </c>
      <c r="B35" s="7"/>
      <c r="C35" s="7"/>
      <c r="D35" s="11"/>
      <c r="E35" s="3"/>
      <c r="F35" s="4"/>
      <c r="G35" s="4"/>
      <c r="H35" s="44"/>
      <c r="I35" s="4"/>
      <c r="J35" s="4"/>
    </row>
    <row r="36" spans="1:10" ht="15">
      <c r="A36" t="s">
        <v>33</v>
      </c>
      <c r="B36" s="7">
        <v>40478</v>
      </c>
      <c r="C36" s="7"/>
      <c r="D36" s="11">
        <v>1</v>
      </c>
      <c r="E36" s="3" t="s">
        <v>30</v>
      </c>
      <c r="F36" s="4">
        <v>2049.68</v>
      </c>
      <c r="G36" s="4">
        <v>2049.68</v>
      </c>
      <c r="H36" s="44"/>
      <c r="I36" s="4"/>
      <c r="J36" s="4">
        <f>SUM(G36:I36)</f>
        <v>2049.68</v>
      </c>
    </row>
    <row r="37" spans="1:10" ht="15">
      <c r="A37" t="s">
        <v>34</v>
      </c>
      <c r="B37" s="7">
        <v>40478</v>
      </c>
      <c r="C37" s="7"/>
      <c r="D37" s="11">
        <v>1</v>
      </c>
      <c r="E37" s="3" t="s">
        <v>30</v>
      </c>
      <c r="F37" s="4">
        <v>1664.04</v>
      </c>
      <c r="G37" s="4">
        <v>1664.04</v>
      </c>
      <c r="H37" s="44"/>
      <c r="I37" s="4"/>
      <c r="J37" s="4">
        <f>SUM(G37:I37)</f>
        <v>1664.04</v>
      </c>
    </row>
    <row r="38" spans="1:10" ht="15">
      <c r="A38" t="s">
        <v>35</v>
      </c>
      <c r="B38" s="7">
        <v>40478</v>
      </c>
      <c r="C38" s="7"/>
      <c r="D38" s="11">
        <v>1</v>
      </c>
      <c r="E38" s="3" t="s">
        <v>30</v>
      </c>
      <c r="F38" s="4">
        <v>454.05</v>
      </c>
      <c r="G38" s="4">
        <v>454.05</v>
      </c>
      <c r="H38" s="44"/>
      <c r="I38" s="4"/>
      <c r="J38" s="4">
        <f>SUM(G38:I38)</f>
        <v>454.05</v>
      </c>
    </row>
    <row r="39" spans="1:10" ht="15">
      <c r="A39" s="1" t="s">
        <v>31</v>
      </c>
      <c r="B39" s="7"/>
      <c r="C39" s="7"/>
      <c r="D39" s="11"/>
      <c r="E39" s="3"/>
      <c r="F39" s="8">
        <f>SUM(F36:F38)</f>
        <v>4167.7699999999995</v>
      </c>
      <c r="G39" s="8">
        <f>SUM(G36:G38)</f>
        <v>4167.7699999999995</v>
      </c>
      <c r="H39" s="8">
        <f>SUM(H36:H38)</f>
        <v>0</v>
      </c>
      <c r="I39" s="8">
        <f>SUM(I36:I38)</f>
        <v>0</v>
      </c>
      <c r="J39" s="8">
        <f>SUM(J36:J38)</f>
        <v>4167.7699999999995</v>
      </c>
    </row>
    <row r="40" spans="2:10" ht="15">
      <c r="B40" s="7"/>
      <c r="C40" s="7"/>
      <c r="D40" s="11"/>
      <c r="E40" s="3"/>
      <c r="F40" s="4"/>
      <c r="G40" s="4"/>
      <c r="H40" s="44"/>
      <c r="I40" s="4"/>
      <c r="J40" s="4"/>
    </row>
    <row r="41" spans="1:10" ht="15">
      <c r="A41" s="16" t="s">
        <v>36</v>
      </c>
      <c r="B41" s="7"/>
      <c r="C41" s="7"/>
      <c r="D41" s="11"/>
      <c r="E41" s="3"/>
      <c r="F41" s="4"/>
      <c r="G41" s="4"/>
      <c r="H41" s="44"/>
      <c r="I41" s="4"/>
      <c r="J41" s="4"/>
    </row>
    <row r="42" spans="1:11" ht="15">
      <c r="A42" t="s">
        <v>37</v>
      </c>
      <c r="B42" s="7">
        <v>40269</v>
      </c>
      <c r="C42" s="29">
        <v>43404</v>
      </c>
      <c r="D42" s="11">
        <v>21</v>
      </c>
      <c r="E42" s="3" t="s">
        <v>77</v>
      </c>
      <c r="F42" s="4">
        <v>37</v>
      </c>
      <c r="G42" s="4">
        <v>37</v>
      </c>
      <c r="H42" s="44"/>
      <c r="I42" s="4">
        <v>-16</v>
      </c>
      <c r="J42" s="4">
        <f aca="true" t="shared" si="2" ref="J42:J52">SUM(G42:I42)</f>
        <v>21</v>
      </c>
      <c r="K42" s="51" t="s">
        <v>132</v>
      </c>
    </row>
    <row r="43" spans="1:10" ht="15">
      <c r="A43" t="s">
        <v>39</v>
      </c>
      <c r="B43" s="7">
        <v>40866</v>
      </c>
      <c r="C43" s="7"/>
      <c r="D43" s="11">
        <v>1</v>
      </c>
      <c r="E43" s="3" t="s">
        <v>77</v>
      </c>
      <c r="F43" s="4">
        <v>500</v>
      </c>
      <c r="G43" s="4">
        <v>500</v>
      </c>
      <c r="H43" s="44"/>
      <c r="I43" s="4"/>
      <c r="J43" s="4">
        <f t="shared" si="2"/>
        <v>500</v>
      </c>
    </row>
    <row r="44" spans="1:10" ht="15">
      <c r="A44" t="s">
        <v>85</v>
      </c>
      <c r="B44" s="7">
        <v>41236</v>
      </c>
      <c r="C44" s="7"/>
      <c r="D44" s="11">
        <v>10</v>
      </c>
      <c r="E44" s="3" t="s">
        <v>77</v>
      </c>
      <c r="F44" s="4">
        <v>2860</v>
      </c>
      <c r="G44" s="4">
        <v>2860</v>
      </c>
      <c r="H44" s="44"/>
      <c r="I44" s="4"/>
      <c r="J44" s="4">
        <f t="shared" si="2"/>
        <v>2860</v>
      </c>
    </row>
    <row r="45" spans="1:10" ht="15">
      <c r="A45" t="s">
        <v>85</v>
      </c>
      <c r="B45" s="7">
        <v>41607</v>
      </c>
      <c r="C45" s="7"/>
      <c r="D45" s="11">
        <v>3</v>
      </c>
      <c r="E45" s="3" t="s">
        <v>77</v>
      </c>
      <c r="F45" s="4">
        <v>1500</v>
      </c>
      <c r="G45" s="4">
        <v>1500</v>
      </c>
      <c r="H45" s="44"/>
      <c r="I45" s="4"/>
      <c r="J45" s="4">
        <f t="shared" si="2"/>
        <v>1500</v>
      </c>
    </row>
    <row r="46" spans="1:10" ht="15">
      <c r="A46" t="s">
        <v>85</v>
      </c>
      <c r="B46" s="7">
        <v>42334</v>
      </c>
      <c r="C46" s="7"/>
      <c r="D46" s="11">
        <v>4</v>
      </c>
      <c r="E46" s="3" t="s">
        <v>77</v>
      </c>
      <c r="F46" s="4">
        <v>2000</v>
      </c>
      <c r="G46" s="4">
        <v>2000</v>
      </c>
      <c r="H46" s="44"/>
      <c r="I46" s="4"/>
      <c r="J46" s="4">
        <f t="shared" si="2"/>
        <v>2000</v>
      </c>
    </row>
    <row r="47" spans="1:10" ht="15">
      <c r="A47" s="26" t="s">
        <v>85</v>
      </c>
      <c r="B47" s="27">
        <v>42801</v>
      </c>
      <c r="C47" s="27"/>
      <c r="D47" s="11">
        <v>4</v>
      </c>
      <c r="E47" s="3" t="s">
        <v>77</v>
      </c>
      <c r="F47" s="4">
        <v>2000</v>
      </c>
      <c r="G47" s="4">
        <v>2000</v>
      </c>
      <c r="H47" s="44"/>
      <c r="I47" s="4"/>
      <c r="J47" s="4">
        <f t="shared" si="2"/>
        <v>2000</v>
      </c>
    </row>
    <row r="48" spans="1:10" ht="15">
      <c r="A48" s="22" t="s">
        <v>85</v>
      </c>
      <c r="B48" s="23">
        <v>43472</v>
      </c>
      <c r="C48" s="23"/>
      <c r="D48" s="34">
        <v>7</v>
      </c>
      <c r="E48" s="3" t="s">
        <v>77</v>
      </c>
      <c r="F48" s="4"/>
      <c r="G48" s="4">
        <v>0</v>
      </c>
      <c r="H48" s="4">
        <v>3500</v>
      </c>
      <c r="I48" s="4"/>
      <c r="J48" s="4">
        <f t="shared" si="2"/>
        <v>3500</v>
      </c>
    </row>
    <row r="49" spans="2:10" ht="15">
      <c r="B49" s="7"/>
      <c r="C49" s="7"/>
      <c r="D49" s="17">
        <f>SUM(D42:D48)</f>
        <v>50</v>
      </c>
      <c r="E49" s="3"/>
      <c r="F49" s="4"/>
      <c r="G49" s="4"/>
      <c r="H49" s="4"/>
      <c r="I49" s="4"/>
      <c r="J49" s="4"/>
    </row>
    <row r="50" spans="2:10" ht="15">
      <c r="B50" s="7"/>
      <c r="C50" s="7"/>
      <c r="D50" s="18"/>
      <c r="E50" s="3"/>
      <c r="F50" s="4"/>
      <c r="G50" s="4"/>
      <c r="H50" s="4"/>
      <c r="I50" s="4"/>
      <c r="J50" s="4"/>
    </row>
    <row r="51" spans="1:11" ht="15">
      <c r="A51" t="s">
        <v>40</v>
      </c>
      <c r="B51" s="7">
        <v>41607</v>
      </c>
      <c r="C51" s="29">
        <v>43404</v>
      </c>
      <c r="D51" s="11">
        <v>0</v>
      </c>
      <c r="E51" s="3"/>
      <c r="F51" s="4">
        <v>5200</v>
      </c>
      <c r="G51" s="4">
        <v>5200</v>
      </c>
      <c r="H51" s="4"/>
      <c r="I51" s="4">
        <v>-5200</v>
      </c>
      <c r="J51" s="4">
        <f t="shared" si="2"/>
        <v>0</v>
      </c>
      <c r="K51" s="51" t="s">
        <v>134</v>
      </c>
    </row>
    <row r="52" spans="1:10" ht="15">
      <c r="A52" s="22" t="s">
        <v>40</v>
      </c>
      <c r="B52" s="23">
        <v>43472</v>
      </c>
      <c r="C52" s="23"/>
      <c r="D52" s="34">
        <v>10</v>
      </c>
      <c r="E52" s="3"/>
      <c r="F52" s="4"/>
      <c r="G52" s="4"/>
      <c r="H52" s="4">
        <v>650</v>
      </c>
      <c r="I52" s="4"/>
      <c r="J52" s="4">
        <f t="shared" si="2"/>
        <v>650</v>
      </c>
    </row>
    <row r="53" spans="1:10" ht="15">
      <c r="A53" s="1" t="s">
        <v>31</v>
      </c>
      <c r="B53" s="7"/>
      <c r="C53" s="7"/>
      <c r="D53" s="17">
        <f>SUM(D51:D52)</f>
        <v>10</v>
      </c>
      <c r="E53" s="3"/>
      <c r="F53" s="8">
        <f>SUM(F42:F51)</f>
        <v>14097</v>
      </c>
      <c r="G53" s="8">
        <f>SUM(G42:G52)</f>
        <v>14097</v>
      </c>
      <c r="H53" s="8">
        <f>SUM(H42:H52)</f>
        <v>4150</v>
      </c>
      <c r="I53" s="8">
        <f>SUM(I42:I52)</f>
        <v>-5216</v>
      </c>
      <c r="J53" s="8">
        <f>SUM(J42:J52)</f>
        <v>13031</v>
      </c>
    </row>
    <row r="54" spans="2:10" ht="15">
      <c r="B54" s="7"/>
      <c r="C54" s="7"/>
      <c r="D54" s="11"/>
      <c r="E54" s="3"/>
      <c r="F54" s="4"/>
      <c r="G54" s="4"/>
      <c r="H54" s="44"/>
      <c r="I54" s="4"/>
      <c r="J54" s="4"/>
    </row>
    <row r="55" spans="1:10" ht="15">
      <c r="A55" s="16" t="s">
        <v>41</v>
      </c>
      <c r="B55" s="7"/>
      <c r="C55" s="7"/>
      <c r="D55" s="11"/>
      <c r="E55" s="3"/>
      <c r="F55" s="4"/>
      <c r="G55" s="4"/>
      <c r="H55" s="44"/>
      <c r="I55" s="4"/>
      <c r="J55" s="4"/>
    </row>
    <row r="56" spans="1:10" ht="15">
      <c r="A56" t="s">
        <v>42</v>
      </c>
      <c r="B56" s="7">
        <v>40611</v>
      </c>
      <c r="C56" s="7"/>
      <c r="D56" s="11">
        <v>5</v>
      </c>
      <c r="E56" s="3" t="s">
        <v>50</v>
      </c>
      <c r="F56" s="4">
        <v>2388.3</v>
      </c>
      <c r="G56" s="4">
        <v>2388.3</v>
      </c>
      <c r="H56" s="44"/>
      <c r="I56" s="4"/>
      <c r="J56" s="4">
        <f>SUM(G56:I56)</f>
        <v>2388.3</v>
      </c>
    </row>
    <row r="57" spans="1:10" ht="15">
      <c r="A57" s="42" t="s">
        <v>42</v>
      </c>
      <c r="B57" s="27">
        <v>43006</v>
      </c>
      <c r="C57" s="27"/>
      <c r="D57" s="41">
        <v>3</v>
      </c>
      <c r="E57" s="3" t="s">
        <v>101</v>
      </c>
      <c r="F57" s="4">
        <v>1711</v>
      </c>
      <c r="G57" s="4">
        <v>1711</v>
      </c>
      <c r="H57" s="44"/>
      <c r="I57" s="4"/>
      <c r="J57" s="4">
        <f>SUM(G57:I57)</f>
        <v>1711</v>
      </c>
    </row>
    <row r="58" spans="3:10" ht="15">
      <c r="C58" s="6"/>
      <c r="D58" s="17">
        <f>SUM(D56:D57)</f>
        <v>8</v>
      </c>
      <c r="E58" s="3"/>
      <c r="F58" s="8">
        <f>SUM(F56:F57)</f>
        <v>4099.3</v>
      </c>
      <c r="G58" s="8">
        <f>SUM(G56:G57)</f>
        <v>4099.3</v>
      </c>
      <c r="H58" s="8">
        <f>SUM(H56:H57)</f>
        <v>0</v>
      </c>
      <c r="I58" s="8">
        <f>SUM(I56:I57)</f>
        <v>0</v>
      </c>
      <c r="J58" s="8">
        <f>SUM(J56:J57)</f>
        <v>4099.3</v>
      </c>
    </row>
    <row r="59" spans="2:10" ht="15">
      <c r="B59" s="7"/>
      <c r="C59" s="7"/>
      <c r="D59" s="11"/>
      <c r="E59" s="3"/>
      <c r="F59" s="15"/>
      <c r="G59" s="15"/>
      <c r="H59" s="44"/>
      <c r="I59" s="4"/>
      <c r="J59" s="4"/>
    </row>
    <row r="60" spans="1:11" ht="15">
      <c r="A60" t="s">
        <v>43</v>
      </c>
      <c r="B60" s="7">
        <v>41212</v>
      </c>
      <c r="C60" s="29">
        <v>43191</v>
      </c>
      <c r="D60" s="52" t="s">
        <v>114</v>
      </c>
      <c r="E60" s="3"/>
      <c r="F60" s="8">
        <v>3900</v>
      </c>
      <c r="G60" s="8">
        <v>3900</v>
      </c>
      <c r="H60" s="8">
        <v>0</v>
      </c>
      <c r="I60" s="8">
        <v>-3900</v>
      </c>
      <c r="J60" s="8">
        <f>SUM(G60:I60)</f>
        <v>0</v>
      </c>
      <c r="K60" s="51" t="s">
        <v>126</v>
      </c>
    </row>
    <row r="61" spans="2:10" ht="15">
      <c r="B61" s="7"/>
      <c r="C61" s="7"/>
      <c r="D61" s="11"/>
      <c r="E61" s="3"/>
      <c r="F61" s="4"/>
      <c r="G61" s="4"/>
      <c r="H61" s="44"/>
      <c r="I61" s="4"/>
      <c r="J61" s="4"/>
    </row>
    <row r="62" spans="2:10" ht="15">
      <c r="B62" s="7"/>
      <c r="C62" s="7"/>
      <c r="D62" s="11"/>
      <c r="E62" s="3"/>
      <c r="F62" s="4"/>
      <c r="G62" s="4"/>
      <c r="H62" s="44"/>
      <c r="I62" s="4"/>
      <c r="J62" s="4"/>
    </row>
    <row r="63" spans="1:10" ht="15">
      <c r="A63" t="s">
        <v>44</v>
      </c>
      <c r="B63" s="7">
        <v>41000</v>
      </c>
      <c r="C63" s="7"/>
      <c r="D63" s="11">
        <v>168</v>
      </c>
      <c r="E63" s="3"/>
      <c r="F63" s="4">
        <v>0</v>
      </c>
      <c r="G63" s="4">
        <v>0</v>
      </c>
      <c r="H63" s="44"/>
      <c r="I63" s="4"/>
      <c r="J63" s="4">
        <f>SUM(G63:I63)</f>
        <v>0</v>
      </c>
    </row>
    <row r="64" spans="1:10" ht="15">
      <c r="A64" t="s">
        <v>45</v>
      </c>
      <c r="B64" s="7">
        <v>41973</v>
      </c>
      <c r="C64" s="7"/>
      <c r="D64" s="11">
        <v>1</v>
      </c>
      <c r="E64" s="3" t="s">
        <v>46</v>
      </c>
      <c r="F64" s="4">
        <v>435</v>
      </c>
      <c r="G64" s="4">
        <v>435</v>
      </c>
      <c r="H64" s="44"/>
      <c r="I64" s="4"/>
      <c r="J64" s="4">
        <f>SUM(G64:I64)</f>
        <v>435</v>
      </c>
    </row>
    <row r="65" spans="1:10" ht="15">
      <c r="A65" t="s">
        <v>45</v>
      </c>
      <c r="B65" s="7">
        <v>42215</v>
      </c>
      <c r="C65" s="7"/>
      <c r="D65" s="11">
        <v>1</v>
      </c>
      <c r="E65" s="3" t="s">
        <v>47</v>
      </c>
      <c r="F65" s="4">
        <v>405</v>
      </c>
      <c r="G65" s="4">
        <v>405</v>
      </c>
      <c r="H65" s="44"/>
      <c r="I65" s="4"/>
      <c r="J65" s="4">
        <f>SUM(G65:I65)</f>
        <v>405</v>
      </c>
    </row>
    <row r="66" spans="1:10" ht="15">
      <c r="A66" t="s">
        <v>45</v>
      </c>
      <c r="B66" s="7">
        <v>42246</v>
      </c>
      <c r="C66" s="7"/>
      <c r="D66" s="11">
        <v>1</v>
      </c>
      <c r="E66" s="3" t="s">
        <v>48</v>
      </c>
      <c r="F66" s="4">
        <v>584</v>
      </c>
      <c r="G66" s="4">
        <v>584</v>
      </c>
      <c r="H66" s="44"/>
      <c r="I66" s="4"/>
      <c r="J66" s="4">
        <f>SUM(G66:I66)</f>
        <v>584</v>
      </c>
    </row>
    <row r="67" spans="1:10" ht="15">
      <c r="A67" s="26" t="s">
        <v>45</v>
      </c>
      <c r="B67" s="27">
        <v>42786</v>
      </c>
      <c r="C67" s="27"/>
      <c r="D67" s="11">
        <v>1</v>
      </c>
      <c r="E67" s="3" t="s">
        <v>84</v>
      </c>
      <c r="F67" s="4">
        <v>769.17</v>
      </c>
      <c r="G67" s="4">
        <v>769.17</v>
      </c>
      <c r="H67" s="44"/>
      <c r="I67" s="4"/>
      <c r="J67" s="4">
        <f>SUM(G67:I67)</f>
        <v>769.17</v>
      </c>
    </row>
    <row r="68" spans="2:10" ht="15">
      <c r="B68" s="7"/>
      <c r="C68" s="7"/>
      <c r="D68" s="17">
        <f>SUM(D63:D67)</f>
        <v>172</v>
      </c>
      <c r="E68" s="3"/>
      <c r="F68" s="8">
        <f>SUM(F63:F67)</f>
        <v>2193.17</v>
      </c>
      <c r="G68" s="8">
        <f>SUM(G63:G67)</f>
        <v>2193.17</v>
      </c>
      <c r="H68" s="8">
        <f>SUM(H63:H67)</f>
        <v>0</v>
      </c>
      <c r="I68" s="8">
        <f>SUM(I63:I67)</f>
        <v>0</v>
      </c>
      <c r="J68" s="8">
        <f>SUM(J63:J67)</f>
        <v>2193.17</v>
      </c>
    </row>
    <row r="69" spans="2:10" ht="15">
      <c r="B69" s="7"/>
      <c r="C69" s="7"/>
      <c r="D69" s="18"/>
      <c r="E69" s="19"/>
      <c r="F69" s="9"/>
      <c r="G69" s="9"/>
      <c r="H69" s="44"/>
      <c r="I69" s="4"/>
      <c r="J69" s="4"/>
    </row>
    <row r="70" spans="1:10" ht="15">
      <c r="A70" s="16" t="s">
        <v>49</v>
      </c>
      <c r="B70" s="7"/>
      <c r="C70" s="7"/>
      <c r="D70" s="14"/>
      <c r="E70" s="3"/>
      <c r="F70" s="13"/>
      <c r="G70" s="13"/>
      <c r="H70" s="44"/>
      <c r="I70" s="4"/>
      <c r="J70" s="4"/>
    </row>
    <row r="71" spans="1:10" ht="15">
      <c r="A71" t="s">
        <v>49</v>
      </c>
      <c r="B71" s="7">
        <v>41000</v>
      </c>
      <c r="C71" s="7"/>
      <c r="D71" s="11">
        <v>100</v>
      </c>
      <c r="E71" s="3" t="s">
        <v>50</v>
      </c>
      <c r="F71" s="4">
        <v>0</v>
      </c>
      <c r="G71" s="4">
        <v>0</v>
      </c>
      <c r="H71" s="44"/>
      <c r="I71" s="4"/>
      <c r="J71" s="4">
        <f aca="true" t="shared" si="3" ref="J71:J93">SUM(G71:I71)</f>
        <v>0</v>
      </c>
    </row>
    <row r="72" spans="1:10" ht="15">
      <c r="A72" s="28" t="s">
        <v>124</v>
      </c>
      <c r="B72" s="29">
        <v>41000</v>
      </c>
      <c r="C72" s="29">
        <v>43220</v>
      </c>
      <c r="D72" s="50">
        <v>-25</v>
      </c>
      <c r="E72" s="33" t="s">
        <v>50</v>
      </c>
      <c r="F72" s="30"/>
      <c r="G72" s="30">
        <v>0</v>
      </c>
      <c r="H72" s="44"/>
      <c r="I72" s="4"/>
      <c r="J72" s="30">
        <v>0</v>
      </c>
    </row>
    <row r="73" spans="1:10" ht="15">
      <c r="A73" t="s">
        <v>49</v>
      </c>
      <c r="B73" s="7">
        <v>41157</v>
      </c>
      <c r="C73" s="7"/>
      <c r="D73" s="11">
        <v>3</v>
      </c>
      <c r="E73" s="3" t="s">
        <v>50</v>
      </c>
      <c r="F73" s="4">
        <v>695</v>
      </c>
      <c r="G73" s="4">
        <v>695</v>
      </c>
      <c r="H73" s="44"/>
      <c r="I73" s="4"/>
      <c r="J73" s="4">
        <f t="shared" si="3"/>
        <v>695</v>
      </c>
    </row>
    <row r="74" spans="1:10" ht="15">
      <c r="A74" t="s">
        <v>49</v>
      </c>
      <c r="B74" s="7">
        <v>41000</v>
      </c>
      <c r="C74" s="7"/>
      <c r="D74" s="11">
        <v>1</v>
      </c>
      <c r="E74" s="3" t="s">
        <v>50</v>
      </c>
      <c r="F74" s="4">
        <v>240</v>
      </c>
      <c r="G74" s="4">
        <v>240</v>
      </c>
      <c r="H74" s="44"/>
      <c r="I74" s="4"/>
      <c r="J74" s="4">
        <f t="shared" si="3"/>
        <v>240</v>
      </c>
    </row>
    <row r="75" spans="1:10" ht="15">
      <c r="A75" t="s">
        <v>49</v>
      </c>
      <c r="B75" s="7">
        <v>41484</v>
      </c>
      <c r="C75" s="7"/>
      <c r="D75" s="11">
        <v>15</v>
      </c>
      <c r="E75" s="3" t="s">
        <v>50</v>
      </c>
      <c r="F75" s="4">
        <v>675</v>
      </c>
      <c r="G75" s="4">
        <v>675</v>
      </c>
      <c r="H75" s="44"/>
      <c r="I75" s="4"/>
      <c r="J75" s="4">
        <f t="shared" si="3"/>
        <v>675</v>
      </c>
    </row>
    <row r="76" spans="1:10" ht="15">
      <c r="A76" t="s">
        <v>49</v>
      </c>
      <c r="B76" s="7">
        <v>41516</v>
      </c>
      <c r="C76" s="7"/>
      <c r="D76" s="11">
        <v>8</v>
      </c>
      <c r="E76" s="3" t="s">
        <v>50</v>
      </c>
      <c r="F76" s="4">
        <v>1752</v>
      </c>
      <c r="G76" s="4">
        <v>1752</v>
      </c>
      <c r="H76" s="44"/>
      <c r="I76" s="4"/>
      <c r="J76" s="4">
        <f t="shared" si="3"/>
        <v>1752</v>
      </c>
    </row>
    <row r="77" spans="1:10" ht="15">
      <c r="A77" t="s">
        <v>49</v>
      </c>
      <c r="B77" s="7">
        <v>41683</v>
      </c>
      <c r="C77" s="7"/>
      <c r="D77" s="11">
        <v>31</v>
      </c>
      <c r="E77" s="3" t="s">
        <v>50</v>
      </c>
      <c r="F77" s="4">
        <v>3869</v>
      </c>
      <c r="G77" s="4">
        <v>3869</v>
      </c>
      <c r="H77" s="44"/>
      <c r="I77" s="4"/>
      <c r="J77" s="4">
        <f t="shared" si="3"/>
        <v>3869</v>
      </c>
    </row>
    <row r="78" spans="1:10" ht="15">
      <c r="A78" t="s">
        <v>49</v>
      </c>
      <c r="B78" s="7">
        <v>41751</v>
      </c>
      <c r="C78" s="7"/>
      <c r="D78" s="11">
        <v>5</v>
      </c>
      <c r="E78" s="3" t="s">
        <v>50</v>
      </c>
      <c r="F78" s="4">
        <v>175</v>
      </c>
      <c r="G78" s="4">
        <v>175</v>
      </c>
      <c r="H78" s="44"/>
      <c r="I78" s="4"/>
      <c r="J78" s="4">
        <f t="shared" si="3"/>
        <v>175</v>
      </c>
    </row>
    <row r="79" spans="1:10" ht="15">
      <c r="A79" t="s">
        <v>49</v>
      </c>
      <c r="B79" s="7">
        <v>41779</v>
      </c>
      <c r="C79" s="7"/>
      <c r="D79" s="11">
        <v>25</v>
      </c>
      <c r="E79" s="3" t="s">
        <v>50</v>
      </c>
      <c r="F79" s="4">
        <v>2555</v>
      </c>
      <c r="G79" s="4">
        <v>2555</v>
      </c>
      <c r="H79" s="44"/>
      <c r="I79" s="4"/>
      <c r="J79" s="4">
        <f t="shared" si="3"/>
        <v>2555</v>
      </c>
    </row>
    <row r="80" spans="1:10" ht="15">
      <c r="A80" t="s">
        <v>49</v>
      </c>
      <c r="B80" s="7">
        <v>42048</v>
      </c>
      <c r="C80" s="7"/>
      <c r="D80" s="11">
        <v>25</v>
      </c>
      <c r="E80" s="3" t="s">
        <v>50</v>
      </c>
      <c r="F80" s="4">
        <v>2803</v>
      </c>
      <c r="G80" s="4">
        <v>2803</v>
      </c>
      <c r="H80" s="44"/>
      <c r="I80" s="4"/>
      <c r="J80" s="4">
        <f t="shared" si="3"/>
        <v>2803</v>
      </c>
    </row>
    <row r="81" spans="1:10" ht="15">
      <c r="A81" t="s">
        <v>49</v>
      </c>
      <c r="B81" s="7">
        <v>42241</v>
      </c>
      <c r="C81" s="7"/>
      <c r="D81" s="11">
        <v>20</v>
      </c>
      <c r="E81" s="3" t="s">
        <v>50</v>
      </c>
      <c r="F81" s="4">
        <v>3380</v>
      </c>
      <c r="G81" s="4">
        <v>3380</v>
      </c>
      <c r="H81" s="44"/>
      <c r="I81" s="4"/>
      <c r="J81" s="4">
        <f t="shared" si="3"/>
        <v>3380</v>
      </c>
    </row>
    <row r="82" spans="1:10" ht="15">
      <c r="A82" t="s">
        <v>49</v>
      </c>
      <c r="B82" s="7">
        <v>42438</v>
      </c>
      <c r="C82" s="7"/>
      <c r="D82" s="11">
        <v>18</v>
      </c>
      <c r="E82" s="3" t="s">
        <v>50</v>
      </c>
      <c r="F82" s="4">
        <v>2574</v>
      </c>
      <c r="G82" s="4">
        <v>2574</v>
      </c>
      <c r="H82" s="44"/>
      <c r="I82" s="4"/>
      <c r="J82" s="4">
        <f t="shared" si="3"/>
        <v>2574</v>
      </c>
    </row>
    <row r="83" spans="1:10" ht="15">
      <c r="A83" s="26" t="s">
        <v>49</v>
      </c>
      <c r="B83" s="27">
        <v>42542</v>
      </c>
      <c r="C83" s="27"/>
      <c r="D83" s="11">
        <v>30</v>
      </c>
      <c r="E83" s="3" t="s">
        <v>50</v>
      </c>
      <c r="F83" s="4">
        <v>6270</v>
      </c>
      <c r="G83" s="4">
        <v>6270</v>
      </c>
      <c r="H83" s="44"/>
      <c r="I83" s="4"/>
      <c r="J83" s="4">
        <f t="shared" si="3"/>
        <v>6270</v>
      </c>
    </row>
    <row r="84" spans="1:10" ht="15">
      <c r="A84" s="26" t="s">
        <v>49</v>
      </c>
      <c r="B84" s="27">
        <v>42600</v>
      </c>
      <c r="C84" s="27"/>
      <c r="D84" s="11">
        <v>30</v>
      </c>
      <c r="E84" s="3" t="s">
        <v>50</v>
      </c>
      <c r="F84" s="4">
        <v>4290</v>
      </c>
      <c r="G84" s="4">
        <v>4290</v>
      </c>
      <c r="H84" s="44"/>
      <c r="I84" s="4"/>
      <c r="J84" s="4">
        <f t="shared" si="3"/>
        <v>4290</v>
      </c>
    </row>
    <row r="85" spans="1:10" ht="15">
      <c r="A85" s="26" t="s">
        <v>49</v>
      </c>
      <c r="B85" s="27">
        <v>42772</v>
      </c>
      <c r="C85" s="27"/>
      <c r="D85" s="11">
        <v>24</v>
      </c>
      <c r="E85" s="3" t="s">
        <v>50</v>
      </c>
      <c r="F85" s="4">
        <v>4776</v>
      </c>
      <c r="G85" s="4">
        <v>4776</v>
      </c>
      <c r="H85" s="44"/>
      <c r="I85" s="4"/>
      <c r="J85" s="4">
        <f t="shared" si="3"/>
        <v>4776</v>
      </c>
    </row>
    <row r="86" spans="1:10" ht="15">
      <c r="A86" s="26" t="s">
        <v>49</v>
      </c>
      <c r="B86" s="27">
        <v>42779</v>
      </c>
      <c r="C86" s="27"/>
      <c r="D86" s="11">
        <v>24</v>
      </c>
      <c r="E86" s="3" t="s">
        <v>50</v>
      </c>
      <c r="F86" s="4">
        <v>4776</v>
      </c>
      <c r="G86" s="4">
        <v>4776</v>
      </c>
      <c r="H86" s="44"/>
      <c r="I86" s="4"/>
      <c r="J86" s="4">
        <f t="shared" si="3"/>
        <v>4776</v>
      </c>
    </row>
    <row r="87" spans="1:10" ht="15">
      <c r="A87" s="26" t="s">
        <v>49</v>
      </c>
      <c r="B87" s="27">
        <v>42793</v>
      </c>
      <c r="C87" s="27"/>
      <c r="D87" s="11">
        <v>27</v>
      </c>
      <c r="E87" s="3" t="s">
        <v>50</v>
      </c>
      <c r="F87" s="4">
        <v>5373</v>
      </c>
      <c r="G87" s="4">
        <v>5373</v>
      </c>
      <c r="H87" s="44"/>
      <c r="I87" s="4"/>
      <c r="J87" s="4">
        <f t="shared" si="3"/>
        <v>5373</v>
      </c>
    </row>
    <row r="88" spans="1:10" ht="15">
      <c r="A88" s="26" t="s">
        <v>49</v>
      </c>
      <c r="B88" s="27">
        <v>42870</v>
      </c>
      <c r="C88" s="27"/>
      <c r="D88" s="11">
        <v>24</v>
      </c>
      <c r="E88" s="3" t="s">
        <v>50</v>
      </c>
      <c r="F88" s="4">
        <v>4824</v>
      </c>
      <c r="G88" s="4">
        <v>4824</v>
      </c>
      <c r="H88" s="44"/>
      <c r="I88" s="4"/>
      <c r="J88" s="4">
        <f t="shared" si="3"/>
        <v>4824</v>
      </c>
    </row>
    <row r="89" spans="1:10" ht="15">
      <c r="A89" s="26" t="s">
        <v>49</v>
      </c>
      <c r="B89" s="27">
        <v>42929</v>
      </c>
      <c r="C89" s="27"/>
      <c r="D89" s="11">
        <v>15</v>
      </c>
      <c r="E89" s="3" t="s">
        <v>50</v>
      </c>
      <c r="F89" s="4">
        <v>3015</v>
      </c>
      <c r="G89" s="4">
        <v>3015</v>
      </c>
      <c r="H89" s="44"/>
      <c r="I89" s="4"/>
      <c r="J89" s="4">
        <f t="shared" si="3"/>
        <v>3015</v>
      </c>
    </row>
    <row r="90" spans="1:10" ht="15">
      <c r="A90" s="26" t="s">
        <v>49</v>
      </c>
      <c r="B90" s="27">
        <v>43020</v>
      </c>
      <c r="C90" s="27"/>
      <c r="D90" s="41">
        <v>30</v>
      </c>
      <c r="E90" s="3" t="s">
        <v>50</v>
      </c>
      <c r="F90" s="4">
        <v>6030</v>
      </c>
      <c r="G90" s="4">
        <v>6030</v>
      </c>
      <c r="H90" s="44"/>
      <c r="I90" s="4"/>
      <c r="J90" s="4">
        <f t="shared" si="3"/>
        <v>6030</v>
      </c>
    </row>
    <row r="91" spans="1:10" ht="15">
      <c r="A91" s="22" t="s">
        <v>49</v>
      </c>
      <c r="B91" s="23">
        <v>43213</v>
      </c>
      <c r="C91" s="23"/>
      <c r="D91" s="34">
        <v>20</v>
      </c>
      <c r="E91" s="3" t="s">
        <v>50</v>
      </c>
      <c r="F91" s="4"/>
      <c r="G91" s="4"/>
      <c r="H91" s="4">
        <v>4020</v>
      </c>
      <c r="I91" s="4"/>
      <c r="J91" s="4">
        <f t="shared" si="3"/>
        <v>4020</v>
      </c>
    </row>
    <row r="92" spans="1:10" ht="15">
      <c r="A92" s="22" t="s">
        <v>49</v>
      </c>
      <c r="B92" s="23">
        <v>43298</v>
      </c>
      <c r="C92" s="23"/>
      <c r="D92" s="34">
        <v>25</v>
      </c>
      <c r="E92" s="3" t="s">
        <v>50</v>
      </c>
      <c r="F92" s="4"/>
      <c r="G92" s="4"/>
      <c r="H92" s="4">
        <v>5025</v>
      </c>
      <c r="I92" s="4"/>
      <c r="J92" s="4">
        <f t="shared" si="3"/>
        <v>5025</v>
      </c>
    </row>
    <row r="93" spans="1:10" ht="15">
      <c r="A93" s="22" t="s">
        <v>49</v>
      </c>
      <c r="B93" s="23">
        <v>43412</v>
      </c>
      <c r="C93" s="23"/>
      <c r="D93" s="34">
        <v>25</v>
      </c>
      <c r="E93" s="3" t="s">
        <v>50</v>
      </c>
      <c r="F93" s="4"/>
      <c r="G93" s="4"/>
      <c r="H93" s="4">
        <v>5025</v>
      </c>
      <c r="I93" s="4"/>
      <c r="J93" s="4">
        <f t="shared" si="3"/>
        <v>5025</v>
      </c>
    </row>
    <row r="94" spans="2:10" ht="15">
      <c r="B94" s="7"/>
      <c r="C94" s="7"/>
      <c r="D94" s="17">
        <f>SUM(D71:D93)</f>
        <v>500</v>
      </c>
      <c r="E94" s="3"/>
      <c r="F94" s="8">
        <f>SUM(F71:F90)</f>
        <v>58072</v>
      </c>
      <c r="G94" s="8">
        <f>SUM(G71:G93)</f>
        <v>58072</v>
      </c>
      <c r="H94" s="8">
        <f>SUM(H71:H93)</f>
        <v>14070</v>
      </c>
      <c r="I94" s="8">
        <f>SUM(I71:I93)</f>
        <v>0</v>
      </c>
      <c r="J94" s="8">
        <f>SUM(J71:J93)</f>
        <v>72142</v>
      </c>
    </row>
    <row r="95" spans="2:10" ht="15">
      <c r="B95" s="7"/>
      <c r="C95" s="7"/>
      <c r="D95" s="11"/>
      <c r="E95" s="3"/>
      <c r="F95" s="4"/>
      <c r="G95" s="11"/>
      <c r="H95" s="44"/>
      <c r="I95" s="4"/>
      <c r="J95" s="4"/>
    </row>
    <row r="96" spans="1:10" ht="15">
      <c r="A96" s="16" t="s">
        <v>51</v>
      </c>
      <c r="B96" s="7"/>
      <c r="C96" s="7"/>
      <c r="D96" s="11"/>
      <c r="E96" s="3"/>
      <c r="F96" s="4"/>
      <c r="G96" s="4"/>
      <c r="H96" s="44"/>
      <c r="I96" s="4"/>
      <c r="J96" s="4"/>
    </row>
    <row r="97" spans="1:10" ht="15">
      <c r="A97" t="s">
        <v>52</v>
      </c>
      <c r="B97" s="7">
        <v>41000</v>
      </c>
      <c r="C97" s="7"/>
      <c r="D97" s="11">
        <v>1</v>
      </c>
      <c r="E97" s="3" t="s">
        <v>129</v>
      </c>
      <c r="F97" s="4">
        <v>0</v>
      </c>
      <c r="G97" s="4">
        <v>0</v>
      </c>
      <c r="H97" s="44"/>
      <c r="I97" s="4"/>
      <c r="J97" s="4">
        <f aca="true" t="shared" si="4" ref="J97:J109">SUM(G97:I97)</f>
        <v>0</v>
      </c>
    </row>
    <row r="98" spans="1:10" ht="15">
      <c r="A98" t="s">
        <v>53</v>
      </c>
      <c r="B98" s="7">
        <v>42296</v>
      </c>
      <c r="C98" s="7"/>
      <c r="D98" s="11">
        <v>1</v>
      </c>
      <c r="E98" s="3" t="s">
        <v>129</v>
      </c>
      <c r="F98" s="4">
        <v>4586</v>
      </c>
      <c r="G98" s="4">
        <v>4586</v>
      </c>
      <c r="H98" s="44"/>
      <c r="I98" s="4"/>
      <c r="J98" s="4">
        <f t="shared" si="4"/>
        <v>4586</v>
      </c>
    </row>
    <row r="99" spans="1:10" ht="15">
      <c r="A99" t="s">
        <v>54</v>
      </c>
      <c r="B99" s="7">
        <v>42296</v>
      </c>
      <c r="C99" s="7"/>
      <c r="D99" s="11">
        <v>1</v>
      </c>
      <c r="E99" s="3" t="s">
        <v>129</v>
      </c>
      <c r="F99" s="4">
        <v>12474.12</v>
      </c>
      <c r="G99" s="4">
        <v>12474.12</v>
      </c>
      <c r="H99" s="44"/>
      <c r="I99" s="4"/>
      <c r="J99" s="4">
        <f t="shared" si="4"/>
        <v>12474.12</v>
      </c>
    </row>
    <row r="100" spans="1:10" ht="15">
      <c r="A100" t="s">
        <v>55</v>
      </c>
      <c r="B100" s="7">
        <v>42296</v>
      </c>
      <c r="C100" s="7"/>
      <c r="D100" s="11">
        <v>6</v>
      </c>
      <c r="E100" s="3" t="s">
        <v>129</v>
      </c>
      <c r="F100" s="4">
        <v>3000</v>
      </c>
      <c r="G100" s="4">
        <v>3000</v>
      </c>
      <c r="H100" s="44"/>
      <c r="I100" s="4"/>
      <c r="J100" s="4">
        <f t="shared" si="4"/>
        <v>3000</v>
      </c>
    </row>
    <row r="101" spans="1:10" ht="15">
      <c r="A101" t="s">
        <v>56</v>
      </c>
      <c r="B101" s="7">
        <v>42296</v>
      </c>
      <c r="C101" s="7"/>
      <c r="D101" s="11">
        <v>6</v>
      </c>
      <c r="E101" s="3" t="s">
        <v>129</v>
      </c>
      <c r="F101" s="4">
        <v>5442</v>
      </c>
      <c r="G101" s="4">
        <v>5442</v>
      </c>
      <c r="H101" s="44"/>
      <c r="I101" s="4"/>
      <c r="J101" s="4">
        <f t="shared" si="4"/>
        <v>5442</v>
      </c>
    </row>
    <row r="102" spans="1:10" ht="15">
      <c r="A102" s="26" t="s">
        <v>56</v>
      </c>
      <c r="B102" s="27">
        <v>42472</v>
      </c>
      <c r="C102" s="27"/>
      <c r="D102" s="11">
        <v>2</v>
      </c>
      <c r="E102" s="3" t="s">
        <v>129</v>
      </c>
      <c r="F102" s="4">
        <v>1560.48</v>
      </c>
      <c r="G102" s="4">
        <v>1560.48</v>
      </c>
      <c r="H102" s="44"/>
      <c r="I102" s="4"/>
      <c r="J102" s="4">
        <f t="shared" si="4"/>
        <v>1560.48</v>
      </c>
    </row>
    <row r="103" spans="1:10" ht="15">
      <c r="A103" t="s">
        <v>82</v>
      </c>
      <c r="B103" s="7">
        <v>42296</v>
      </c>
      <c r="C103" s="7"/>
      <c r="D103" s="11">
        <v>1</v>
      </c>
      <c r="E103" s="3" t="s">
        <v>129</v>
      </c>
      <c r="F103" s="4">
        <v>937</v>
      </c>
      <c r="G103" s="4">
        <v>937</v>
      </c>
      <c r="H103" s="44"/>
      <c r="I103" s="4"/>
      <c r="J103" s="4">
        <f t="shared" si="4"/>
        <v>937</v>
      </c>
    </row>
    <row r="104" spans="1:10" ht="15">
      <c r="A104" t="s">
        <v>57</v>
      </c>
      <c r="B104" s="7">
        <v>42296</v>
      </c>
      <c r="C104" s="7"/>
      <c r="D104" s="11">
        <v>1</v>
      </c>
      <c r="E104" s="3" t="s">
        <v>129</v>
      </c>
      <c r="F104" s="4">
        <v>1320</v>
      </c>
      <c r="G104" s="4">
        <v>1320</v>
      </c>
      <c r="H104" s="45"/>
      <c r="I104" s="4"/>
      <c r="J104" s="4">
        <f t="shared" si="4"/>
        <v>1320</v>
      </c>
    </row>
    <row r="105" spans="1:10" ht="15">
      <c r="A105" t="s">
        <v>55</v>
      </c>
      <c r="B105" s="7">
        <v>42370</v>
      </c>
      <c r="C105" s="7"/>
      <c r="D105" s="11">
        <v>2</v>
      </c>
      <c r="E105" s="3" t="s">
        <v>129</v>
      </c>
      <c r="F105" s="4">
        <v>1611</v>
      </c>
      <c r="G105" s="4">
        <v>1611</v>
      </c>
      <c r="H105" s="44"/>
      <c r="I105" s="4"/>
      <c r="J105" s="4">
        <f t="shared" si="4"/>
        <v>1611</v>
      </c>
    </row>
    <row r="106" spans="1:10" ht="15">
      <c r="A106" s="22" t="s">
        <v>130</v>
      </c>
      <c r="B106" s="23">
        <v>43404</v>
      </c>
      <c r="C106" s="23"/>
      <c r="D106" s="34">
        <v>1</v>
      </c>
      <c r="E106" s="3" t="s">
        <v>129</v>
      </c>
      <c r="F106" s="4"/>
      <c r="G106" s="4">
        <v>0</v>
      </c>
      <c r="H106" s="44">
        <v>3500</v>
      </c>
      <c r="I106" s="4"/>
      <c r="J106" s="4">
        <f t="shared" si="4"/>
        <v>3500</v>
      </c>
    </row>
    <row r="107" spans="1:10" ht="15">
      <c r="A107" s="26" t="s">
        <v>91</v>
      </c>
      <c r="B107" s="27">
        <v>42962</v>
      </c>
      <c r="C107" s="27"/>
      <c r="D107" s="11">
        <v>1</v>
      </c>
      <c r="E107" s="3" t="s">
        <v>129</v>
      </c>
      <c r="F107" s="4">
        <v>544.9</v>
      </c>
      <c r="G107" s="4">
        <v>544.9</v>
      </c>
      <c r="H107" s="44"/>
      <c r="I107" s="4"/>
      <c r="J107" s="4">
        <f t="shared" si="4"/>
        <v>544.9</v>
      </c>
    </row>
    <row r="108" spans="1:10" ht="15">
      <c r="A108" s="26" t="s">
        <v>95</v>
      </c>
      <c r="B108" s="27">
        <v>42985</v>
      </c>
      <c r="C108" s="27"/>
      <c r="D108" s="11">
        <v>1</v>
      </c>
      <c r="E108" s="3" t="s">
        <v>129</v>
      </c>
      <c r="F108" s="4">
        <v>26229.52</v>
      </c>
      <c r="G108" s="4">
        <v>26229.52</v>
      </c>
      <c r="H108" s="44"/>
      <c r="I108" s="4"/>
      <c r="J108" s="4">
        <f t="shared" si="4"/>
        <v>26229.52</v>
      </c>
    </row>
    <row r="109" spans="1:10" ht="15">
      <c r="A109" s="26" t="s">
        <v>96</v>
      </c>
      <c r="B109" s="27">
        <v>43006</v>
      </c>
      <c r="C109" s="27"/>
      <c r="D109" s="11">
        <v>2</v>
      </c>
      <c r="E109" s="3" t="s">
        <v>129</v>
      </c>
      <c r="F109" s="4">
        <v>2053.76</v>
      </c>
      <c r="G109" s="4">
        <v>2053.76</v>
      </c>
      <c r="H109" s="44"/>
      <c r="I109" s="4"/>
      <c r="J109" s="4">
        <f t="shared" si="4"/>
        <v>2053.76</v>
      </c>
    </row>
    <row r="110" spans="2:10" ht="15">
      <c r="B110" s="7"/>
      <c r="C110" s="7"/>
      <c r="D110" s="11"/>
      <c r="E110" s="3"/>
      <c r="F110" s="8">
        <f>SUM(F97:F109)</f>
        <v>59758.780000000006</v>
      </c>
      <c r="G110" s="8">
        <f>SUM(G97:G109)</f>
        <v>59758.780000000006</v>
      </c>
      <c r="H110" s="8">
        <f>SUM(H97:H109)</f>
        <v>3500</v>
      </c>
      <c r="I110" s="8">
        <f>SUM(I97:I109)</f>
        <v>0</v>
      </c>
      <c r="J110" s="8">
        <f>SUM(J97:J109)</f>
        <v>63258.780000000006</v>
      </c>
    </row>
    <row r="111" spans="2:10" ht="15">
      <c r="B111" s="7"/>
      <c r="C111" s="7"/>
      <c r="D111" s="11"/>
      <c r="E111" s="3"/>
      <c r="F111" s="9"/>
      <c r="G111" s="9"/>
      <c r="H111" s="44"/>
      <c r="I111" s="4"/>
      <c r="J111" s="4"/>
    </row>
    <row r="112" spans="1:10" ht="15">
      <c r="A112" s="16" t="s">
        <v>92</v>
      </c>
      <c r="B112" s="7"/>
      <c r="C112" s="7"/>
      <c r="D112" s="11"/>
      <c r="E112" s="3"/>
      <c r="F112" s="9"/>
      <c r="G112" s="9"/>
      <c r="H112" s="44"/>
      <c r="I112" s="4"/>
      <c r="J112" s="4"/>
    </row>
    <row r="113" spans="1:10" ht="15">
      <c r="A113" t="s">
        <v>93</v>
      </c>
      <c r="B113" s="7"/>
      <c r="C113" s="7"/>
      <c r="D113" s="11">
        <v>6</v>
      </c>
      <c r="E113" s="3" t="s">
        <v>50</v>
      </c>
      <c r="F113" s="32">
        <v>13509</v>
      </c>
      <c r="G113" s="32">
        <v>13509</v>
      </c>
      <c r="H113" s="4"/>
      <c r="I113" s="4"/>
      <c r="J113" s="4">
        <f>SUM(G113:I113)</f>
        <v>13509</v>
      </c>
    </row>
    <row r="114" spans="1:10" ht="15">
      <c r="A114" s="22" t="s">
        <v>113</v>
      </c>
      <c r="B114" s="23">
        <v>43207</v>
      </c>
      <c r="C114" s="23"/>
      <c r="D114" s="49" t="s">
        <v>114</v>
      </c>
      <c r="E114" s="53" t="s">
        <v>114</v>
      </c>
      <c r="F114" s="32"/>
      <c r="G114" s="32"/>
      <c r="H114" s="4">
        <v>4344</v>
      </c>
      <c r="I114" s="4"/>
      <c r="J114" s="4">
        <f>SUM(G114:I114)</f>
        <v>4344</v>
      </c>
    </row>
    <row r="115" spans="1:10" ht="15">
      <c r="A115" s="22" t="s">
        <v>93</v>
      </c>
      <c r="B115" s="23">
        <v>43207</v>
      </c>
      <c r="C115" s="23"/>
      <c r="D115" s="34">
        <v>2</v>
      </c>
      <c r="E115" s="3" t="s">
        <v>50</v>
      </c>
      <c r="F115" s="9"/>
      <c r="G115" s="9"/>
      <c r="H115" s="4">
        <v>5498</v>
      </c>
      <c r="I115" s="4"/>
      <c r="J115" s="4">
        <f>SUM(G115:I115)</f>
        <v>5498</v>
      </c>
    </row>
    <row r="116" spans="1:10" ht="15">
      <c r="A116" s="22" t="s">
        <v>93</v>
      </c>
      <c r="B116" s="23">
        <v>43319</v>
      </c>
      <c r="C116" s="23"/>
      <c r="D116" s="34">
        <v>1</v>
      </c>
      <c r="E116" s="3" t="s">
        <v>50</v>
      </c>
      <c r="F116" s="9"/>
      <c r="G116" s="9"/>
      <c r="H116" s="4">
        <v>2600</v>
      </c>
      <c r="I116" s="4"/>
      <c r="J116" s="4">
        <f>SUM(G116:I116)</f>
        <v>2600</v>
      </c>
    </row>
    <row r="117" spans="1:10" ht="15">
      <c r="A117" s="22" t="s">
        <v>93</v>
      </c>
      <c r="B117" s="23">
        <v>43489</v>
      </c>
      <c r="C117" s="23"/>
      <c r="D117" s="34">
        <v>2</v>
      </c>
      <c r="E117" s="3" t="s">
        <v>50</v>
      </c>
      <c r="F117" s="9"/>
      <c r="G117" s="9"/>
      <c r="H117" s="4">
        <v>5798</v>
      </c>
      <c r="I117" s="4"/>
      <c r="J117" s="4">
        <f>SUM(G117:I117)</f>
        <v>5798</v>
      </c>
    </row>
    <row r="118" spans="2:10" ht="15">
      <c r="B118" s="7"/>
      <c r="C118" s="7"/>
      <c r="D118" s="17">
        <f>SUM(D113:D117)</f>
        <v>11</v>
      </c>
      <c r="E118" s="3"/>
      <c r="F118" s="8">
        <f>SUM(F113:F115)</f>
        <v>13509</v>
      </c>
      <c r="G118" s="8">
        <f>SUM(G113:G117)</f>
        <v>13509</v>
      </c>
      <c r="H118" s="8">
        <f>SUM(H113:H117)</f>
        <v>18240</v>
      </c>
      <c r="I118" s="8">
        <f>SUM(I113:I117)</f>
        <v>0</v>
      </c>
      <c r="J118" s="8">
        <f>SUM(J113:J117)</f>
        <v>31749</v>
      </c>
    </row>
    <row r="119" spans="1:10" ht="15">
      <c r="A119" s="16" t="s">
        <v>58</v>
      </c>
      <c r="B119" s="7"/>
      <c r="C119" s="7"/>
      <c r="D119" s="11"/>
      <c r="E119" s="3"/>
      <c r="F119" s="4"/>
      <c r="G119" s="4"/>
      <c r="H119" s="54"/>
      <c r="I119" s="54"/>
      <c r="J119" s="54"/>
    </row>
    <row r="120" spans="1:10" ht="15">
      <c r="A120" t="s">
        <v>59</v>
      </c>
      <c r="B120" s="7">
        <v>40269</v>
      </c>
      <c r="C120" s="7"/>
      <c r="D120" s="11">
        <v>1</v>
      </c>
      <c r="E120" s="3"/>
      <c r="F120" s="4">
        <v>1</v>
      </c>
      <c r="G120" s="4">
        <v>1</v>
      </c>
      <c r="H120" s="44"/>
      <c r="I120" s="4"/>
      <c r="J120" s="4">
        <f aca="true" t="shared" si="5" ref="J120:J127">SUM(G120:I120)</f>
        <v>1</v>
      </c>
    </row>
    <row r="121" spans="1:10" ht="15">
      <c r="A121" t="s">
        <v>60</v>
      </c>
      <c r="B121" s="7">
        <v>40269</v>
      </c>
      <c r="C121" s="7"/>
      <c r="D121" s="11">
        <v>1</v>
      </c>
      <c r="E121" s="3"/>
      <c r="F121" s="4">
        <v>1</v>
      </c>
      <c r="G121" s="4">
        <v>1</v>
      </c>
      <c r="H121" s="44"/>
      <c r="I121" s="4"/>
      <c r="J121" s="4">
        <f t="shared" si="5"/>
        <v>1</v>
      </c>
    </row>
    <row r="122" spans="1:10" ht="15">
      <c r="A122" t="s">
        <v>61</v>
      </c>
      <c r="B122" s="7">
        <v>40269</v>
      </c>
      <c r="C122" s="7"/>
      <c r="D122" s="11">
        <v>1</v>
      </c>
      <c r="E122" s="3"/>
      <c r="F122" s="4">
        <v>1</v>
      </c>
      <c r="G122" s="4">
        <v>1</v>
      </c>
      <c r="H122" s="44"/>
      <c r="I122" s="4"/>
      <c r="J122" s="4">
        <f t="shared" si="5"/>
        <v>1</v>
      </c>
    </row>
    <row r="123" spans="1:10" ht="15">
      <c r="A123" t="s">
        <v>62</v>
      </c>
      <c r="B123" s="7">
        <v>40269</v>
      </c>
      <c r="C123" s="7"/>
      <c r="D123" s="11">
        <v>1</v>
      </c>
      <c r="E123" s="3"/>
      <c r="F123" s="4">
        <v>1</v>
      </c>
      <c r="G123" s="4">
        <v>1</v>
      </c>
      <c r="H123" s="44"/>
      <c r="I123" s="4"/>
      <c r="J123" s="4">
        <f t="shared" si="5"/>
        <v>1</v>
      </c>
    </row>
    <row r="124" spans="1:10" ht="15">
      <c r="A124" t="s">
        <v>63</v>
      </c>
      <c r="B124" s="7">
        <v>40269</v>
      </c>
      <c r="C124" s="7"/>
      <c r="D124" s="11">
        <v>1</v>
      </c>
      <c r="E124" s="3"/>
      <c r="F124" s="4">
        <v>2</v>
      </c>
      <c r="G124" s="4">
        <v>2</v>
      </c>
      <c r="H124" s="44"/>
      <c r="I124" s="4"/>
      <c r="J124" s="4">
        <f t="shared" si="5"/>
        <v>2</v>
      </c>
    </row>
    <row r="125" spans="1:10" ht="15">
      <c r="A125" t="s">
        <v>65</v>
      </c>
      <c r="B125" s="7">
        <v>40269</v>
      </c>
      <c r="C125" s="7"/>
      <c r="D125" s="11">
        <v>1</v>
      </c>
      <c r="E125" s="3"/>
      <c r="F125" s="4">
        <v>1</v>
      </c>
      <c r="G125" s="4">
        <v>1</v>
      </c>
      <c r="H125" s="44"/>
      <c r="I125" s="4"/>
      <c r="J125" s="4">
        <f t="shared" si="5"/>
        <v>1</v>
      </c>
    </row>
    <row r="126" spans="1:10" ht="15">
      <c r="A126" t="s">
        <v>64</v>
      </c>
      <c r="B126" s="7">
        <v>40269</v>
      </c>
      <c r="C126" s="7"/>
      <c r="D126" s="11">
        <v>1</v>
      </c>
      <c r="E126" s="3"/>
      <c r="F126" s="4">
        <v>1</v>
      </c>
      <c r="G126" s="4">
        <v>1</v>
      </c>
      <c r="H126" s="44"/>
      <c r="I126" s="4"/>
      <c r="J126" s="4">
        <f t="shared" si="5"/>
        <v>1</v>
      </c>
    </row>
    <row r="127" spans="1:10" ht="15">
      <c r="A127" t="s">
        <v>66</v>
      </c>
      <c r="B127" s="7">
        <v>40269</v>
      </c>
      <c r="C127" s="7"/>
      <c r="D127" s="11">
        <v>1</v>
      </c>
      <c r="E127" s="3"/>
      <c r="F127" s="4">
        <v>1</v>
      </c>
      <c r="G127" s="4">
        <v>1</v>
      </c>
      <c r="H127" s="44"/>
      <c r="I127" s="4"/>
      <c r="J127" s="4">
        <f t="shared" si="5"/>
        <v>1</v>
      </c>
    </row>
    <row r="128" spans="2:10" ht="15">
      <c r="B128" s="7"/>
      <c r="C128" s="7"/>
      <c r="D128" s="17">
        <f>SUM(D120:D127)</f>
        <v>8</v>
      </c>
      <c r="E128" s="3"/>
      <c r="F128" s="8">
        <f>SUM(F120:F127)</f>
        <v>9</v>
      </c>
      <c r="G128" s="8">
        <f>SUM(G120:G127)</f>
        <v>9</v>
      </c>
      <c r="H128" s="8">
        <f>SUM(H120:H127)</f>
        <v>0</v>
      </c>
      <c r="I128" s="8">
        <f>SUM(I120:I127)</f>
        <v>0</v>
      </c>
      <c r="J128" s="8">
        <f>SUM(J120:J127)</f>
        <v>9</v>
      </c>
    </row>
    <row r="129" spans="2:10" ht="15">
      <c r="B129" s="7"/>
      <c r="C129" s="7"/>
      <c r="D129" s="11"/>
      <c r="E129" s="3"/>
      <c r="F129" s="4"/>
      <c r="G129" s="4"/>
      <c r="H129" s="44"/>
      <c r="I129" s="4"/>
      <c r="J129" s="4"/>
    </row>
    <row r="130" spans="1:10" ht="15">
      <c r="A130" s="16" t="s">
        <v>67</v>
      </c>
      <c r="B130" s="7"/>
      <c r="C130" s="7"/>
      <c r="D130" s="11"/>
      <c r="E130" s="3"/>
      <c r="F130" s="4"/>
      <c r="G130" s="4"/>
      <c r="H130" s="44"/>
      <c r="I130" s="4"/>
      <c r="J130" s="4"/>
    </row>
    <row r="131" spans="1:10" ht="15">
      <c r="A131" t="s">
        <v>37</v>
      </c>
      <c r="B131" s="7">
        <v>40269</v>
      </c>
      <c r="C131" s="7"/>
      <c r="D131" s="11">
        <v>10</v>
      </c>
      <c r="E131" s="3"/>
      <c r="F131" s="4"/>
      <c r="G131" s="4">
        <v>0</v>
      </c>
      <c r="H131" s="4"/>
      <c r="I131" s="4"/>
      <c r="J131" s="4">
        <f>SUM(G131:I131)</f>
        <v>0</v>
      </c>
    </row>
    <row r="132" spans="1:10" ht="15">
      <c r="A132" s="22" t="s">
        <v>131</v>
      </c>
      <c r="B132" s="23">
        <v>43486</v>
      </c>
      <c r="C132" s="23"/>
      <c r="D132" s="49" t="s">
        <v>114</v>
      </c>
      <c r="E132" s="3" t="s">
        <v>62</v>
      </c>
      <c r="F132" s="4"/>
      <c r="G132" s="4"/>
      <c r="H132" s="4">
        <v>4330</v>
      </c>
      <c r="I132" s="4"/>
      <c r="J132" s="4">
        <f>SUM(G132:I132)</f>
        <v>4330</v>
      </c>
    </row>
    <row r="133" spans="3:10" ht="15">
      <c r="C133" s="7"/>
      <c r="D133" s="17">
        <f>SUM(D131:D132)</f>
        <v>10</v>
      </c>
      <c r="E133" s="3"/>
      <c r="F133" s="8">
        <v>0</v>
      </c>
      <c r="G133" s="8">
        <f>SUM(G131:G132)</f>
        <v>0</v>
      </c>
      <c r="H133" s="8">
        <f>SUM(H131:H132)</f>
        <v>4330</v>
      </c>
      <c r="I133" s="8">
        <f>SUM(I131:I132)</f>
        <v>0</v>
      </c>
      <c r="J133" s="8">
        <f>SUM(J131:J132)</f>
        <v>4330</v>
      </c>
    </row>
    <row r="134" spans="2:10" ht="15">
      <c r="B134" s="7"/>
      <c r="C134" s="7"/>
      <c r="D134" s="11"/>
      <c r="E134" s="3"/>
      <c r="F134" s="4"/>
      <c r="G134" s="4"/>
      <c r="H134" s="44"/>
      <c r="I134" s="4"/>
      <c r="J134" s="4"/>
    </row>
    <row r="135" spans="1:10" ht="15">
      <c r="A135" s="16" t="s">
        <v>68</v>
      </c>
      <c r="B135" s="7"/>
      <c r="C135" s="7"/>
      <c r="D135" s="11"/>
      <c r="E135" s="3"/>
      <c r="F135" s="4"/>
      <c r="G135" s="4"/>
      <c r="H135" s="44"/>
      <c r="I135" s="4"/>
      <c r="J135" s="4"/>
    </row>
    <row r="136" spans="1:10" ht="15">
      <c r="A136" t="s">
        <v>37</v>
      </c>
      <c r="B136" s="7">
        <v>41000</v>
      </c>
      <c r="C136" s="7"/>
      <c r="D136" s="11">
        <v>37</v>
      </c>
      <c r="E136" s="3"/>
      <c r="F136" s="4">
        <v>0</v>
      </c>
      <c r="G136" s="4">
        <v>0</v>
      </c>
      <c r="H136" s="44"/>
      <c r="I136" s="4"/>
      <c r="J136" s="4">
        <f aca="true" t="shared" si="6" ref="J136:J156">SUM(G136:I136)</f>
        <v>0</v>
      </c>
    </row>
    <row r="137" spans="1:10" ht="15">
      <c r="A137" s="28" t="s">
        <v>90</v>
      </c>
      <c r="B137" s="29">
        <v>42873</v>
      </c>
      <c r="C137" s="29"/>
      <c r="D137" s="11">
        <v>-1</v>
      </c>
      <c r="E137" s="33" t="s">
        <v>88</v>
      </c>
      <c r="F137" s="30">
        <v>0</v>
      </c>
      <c r="G137" s="30">
        <v>0</v>
      </c>
      <c r="H137" s="44"/>
      <c r="I137" s="4"/>
      <c r="J137" s="4">
        <f t="shared" si="6"/>
        <v>0</v>
      </c>
    </row>
    <row r="138" spans="1:10" ht="15">
      <c r="A138" s="28" t="s">
        <v>90</v>
      </c>
      <c r="B138" s="29">
        <v>42982</v>
      </c>
      <c r="C138" s="29"/>
      <c r="D138" s="11">
        <v>-1</v>
      </c>
      <c r="E138" s="33" t="s">
        <v>94</v>
      </c>
      <c r="F138" s="30">
        <v>0</v>
      </c>
      <c r="G138" s="30">
        <v>0</v>
      </c>
      <c r="H138" s="44"/>
      <c r="I138" s="4"/>
      <c r="J138" s="4">
        <f t="shared" si="6"/>
        <v>0</v>
      </c>
    </row>
    <row r="139" spans="1:10" ht="15">
      <c r="A139" s="28" t="s">
        <v>90</v>
      </c>
      <c r="B139" s="29">
        <v>43091</v>
      </c>
      <c r="C139" s="29"/>
      <c r="D139" s="11">
        <v>-1</v>
      </c>
      <c r="E139" s="33" t="s">
        <v>97</v>
      </c>
      <c r="F139" s="30">
        <v>0</v>
      </c>
      <c r="G139" s="30">
        <v>0</v>
      </c>
      <c r="H139" s="44"/>
      <c r="I139" s="4"/>
      <c r="J139" s="4">
        <f t="shared" si="6"/>
        <v>0</v>
      </c>
    </row>
    <row r="140" spans="1:10" ht="15">
      <c r="A140" s="28" t="s">
        <v>90</v>
      </c>
      <c r="B140" s="29">
        <v>43091</v>
      </c>
      <c r="C140" s="29"/>
      <c r="D140" s="11">
        <v>-1</v>
      </c>
      <c r="E140" s="33" t="s">
        <v>98</v>
      </c>
      <c r="F140" s="30">
        <v>0</v>
      </c>
      <c r="G140" s="30">
        <v>0</v>
      </c>
      <c r="H140" s="44"/>
      <c r="I140" s="4"/>
      <c r="J140" s="4">
        <f t="shared" si="6"/>
        <v>0</v>
      </c>
    </row>
    <row r="141" spans="1:10" ht="15">
      <c r="A141" t="s">
        <v>69</v>
      </c>
      <c r="B141" s="7">
        <v>41333</v>
      </c>
      <c r="C141" s="7"/>
      <c r="D141" s="11">
        <v>1</v>
      </c>
      <c r="E141" s="3" t="s">
        <v>70</v>
      </c>
      <c r="F141" s="4">
        <v>4819.5</v>
      </c>
      <c r="G141" s="4">
        <v>4819.5</v>
      </c>
      <c r="H141" s="44"/>
      <c r="I141" s="4"/>
      <c r="J141" s="4">
        <f t="shared" si="6"/>
        <v>4819.5</v>
      </c>
    </row>
    <row r="142" spans="1:10" ht="15">
      <c r="A142" t="s">
        <v>69</v>
      </c>
      <c r="B142" s="7">
        <v>41333</v>
      </c>
      <c r="C142" s="7"/>
      <c r="D142" s="11">
        <v>1</v>
      </c>
      <c r="E142" s="3" t="s">
        <v>71</v>
      </c>
      <c r="F142" s="4">
        <v>4819.5</v>
      </c>
      <c r="G142" s="4">
        <v>4819.5</v>
      </c>
      <c r="H142" s="44"/>
      <c r="I142" s="4"/>
      <c r="J142" s="4">
        <f t="shared" si="6"/>
        <v>4819.5</v>
      </c>
    </row>
    <row r="143" spans="1:10" ht="15">
      <c r="A143" t="s">
        <v>69</v>
      </c>
      <c r="B143" s="7">
        <v>41333</v>
      </c>
      <c r="C143" s="7"/>
      <c r="D143" s="11">
        <v>1</v>
      </c>
      <c r="E143" s="3" t="s">
        <v>71</v>
      </c>
      <c r="F143" s="4">
        <v>4819.5</v>
      </c>
      <c r="G143" s="4">
        <v>4819.5</v>
      </c>
      <c r="H143" s="44"/>
      <c r="I143" s="4"/>
      <c r="J143" s="4">
        <f t="shared" si="6"/>
        <v>4819.5</v>
      </c>
    </row>
    <row r="144" spans="1:10" ht="15">
      <c r="A144" t="s">
        <v>69</v>
      </c>
      <c r="B144" s="7">
        <v>42286</v>
      </c>
      <c r="C144" s="7"/>
      <c r="D144" s="11">
        <v>1</v>
      </c>
      <c r="E144" s="3" t="s">
        <v>72</v>
      </c>
      <c r="F144" s="4">
        <v>4135.87</v>
      </c>
      <c r="G144" s="4">
        <v>4135.87</v>
      </c>
      <c r="H144" s="44"/>
      <c r="I144" s="4"/>
      <c r="J144" s="4">
        <f t="shared" si="6"/>
        <v>4135.87</v>
      </c>
    </row>
    <row r="145" spans="1:10" ht="15">
      <c r="A145" t="s">
        <v>69</v>
      </c>
      <c r="B145" s="7">
        <v>42300</v>
      </c>
      <c r="C145" s="7"/>
      <c r="D145" s="11">
        <v>1</v>
      </c>
      <c r="E145" s="3" t="s">
        <v>73</v>
      </c>
      <c r="F145" s="4">
        <v>5670.11</v>
      </c>
      <c r="G145" s="4">
        <v>5670.11</v>
      </c>
      <c r="H145" s="44"/>
      <c r="I145" s="4"/>
      <c r="J145" s="4">
        <f t="shared" si="6"/>
        <v>5670.11</v>
      </c>
    </row>
    <row r="146" spans="1:10" ht="15">
      <c r="A146" t="s">
        <v>69</v>
      </c>
      <c r="B146" s="7">
        <v>42300</v>
      </c>
      <c r="C146" s="7"/>
      <c r="D146" s="11">
        <v>1</v>
      </c>
      <c r="E146" s="3" t="s">
        <v>74</v>
      </c>
      <c r="F146" s="4">
        <v>7157.47</v>
      </c>
      <c r="G146" s="4">
        <v>7157.47</v>
      </c>
      <c r="H146" s="44"/>
      <c r="I146" s="4"/>
      <c r="J146" s="4">
        <f t="shared" si="6"/>
        <v>7157.47</v>
      </c>
    </row>
    <row r="147" spans="1:10" ht="15">
      <c r="A147" s="26" t="s">
        <v>69</v>
      </c>
      <c r="B147" s="27">
        <v>42536</v>
      </c>
      <c r="C147" s="27"/>
      <c r="D147" s="11">
        <v>1</v>
      </c>
      <c r="E147" s="3" t="s">
        <v>60</v>
      </c>
      <c r="F147" s="4">
        <v>3996.52</v>
      </c>
      <c r="G147" s="4">
        <v>3996.52</v>
      </c>
      <c r="H147" s="44"/>
      <c r="I147" s="4"/>
      <c r="J147" s="4">
        <f t="shared" si="6"/>
        <v>3996.52</v>
      </c>
    </row>
    <row r="148" spans="1:10" ht="15">
      <c r="A148" s="26" t="s">
        <v>69</v>
      </c>
      <c r="B148" s="27">
        <v>42542</v>
      </c>
      <c r="C148" s="27"/>
      <c r="D148" s="11">
        <v>1</v>
      </c>
      <c r="E148" s="3" t="s">
        <v>83</v>
      </c>
      <c r="F148" s="4">
        <v>4155.16</v>
      </c>
      <c r="G148" s="4">
        <v>4155.16</v>
      </c>
      <c r="H148" s="44"/>
      <c r="I148" s="4"/>
      <c r="J148" s="4">
        <f t="shared" si="6"/>
        <v>4155.16</v>
      </c>
    </row>
    <row r="149" spans="1:10" ht="15">
      <c r="A149" s="26" t="s">
        <v>69</v>
      </c>
      <c r="B149" s="27">
        <v>42881</v>
      </c>
      <c r="C149" s="27"/>
      <c r="D149" s="11">
        <v>1</v>
      </c>
      <c r="E149" s="3" t="s">
        <v>88</v>
      </c>
      <c r="F149" s="4">
        <v>4619.56</v>
      </c>
      <c r="G149" s="4">
        <v>4619.56</v>
      </c>
      <c r="H149" s="44"/>
      <c r="I149" s="4"/>
      <c r="J149" s="4">
        <f t="shared" si="6"/>
        <v>4619.56</v>
      </c>
    </row>
    <row r="150" spans="1:10" ht="15">
      <c r="A150" s="26" t="s">
        <v>69</v>
      </c>
      <c r="B150" s="27">
        <v>42863</v>
      </c>
      <c r="C150" s="27"/>
      <c r="D150" s="11">
        <v>1</v>
      </c>
      <c r="E150" s="3" t="s">
        <v>89</v>
      </c>
      <c r="F150" s="4">
        <v>5340.44</v>
      </c>
      <c r="G150" s="4">
        <v>5340.44</v>
      </c>
      <c r="H150" s="44"/>
      <c r="I150" s="4"/>
      <c r="J150" s="4">
        <f t="shared" si="6"/>
        <v>5340.44</v>
      </c>
    </row>
    <row r="151" spans="1:10" ht="15">
      <c r="A151" s="26" t="s">
        <v>69</v>
      </c>
      <c r="B151" s="27">
        <v>42982</v>
      </c>
      <c r="C151" s="27"/>
      <c r="D151" s="11">
        <v>1</v>
      </c>
      <c r="E151" s="3" t="s">
        <v>94</v>
      </c>
      <c r="F151" s="4">
        <v>5497.76</v>
      </c>
      <c r="G151" s="4">
        <v>5497.76</v>
      </c>
      <c r="H151" s="44"/>
      <c r="I151" s="4"/>
      <c r="J151" s="4">
        <f t="shared" si="6"/>
        <v>5497.76</v>
      </c>
    </row>
    <row r="152" spans="1:10" ht="15">
      <c r="A152" s="26" t="s">
        <v>69</v>
      </c>
      <c r="B152" s="27">
        <v>42982</v>
      </c>
      <c r="C152" s="27"/>
      <c r="D152" s="11">
        <v>1</v>
      </c>
      <c r="E152" s="3" t="s">
        <v>66</v>
      </c>
      <c r="F152" s="4">
        <v>3482.76</v>
      </c>
      <c r="G152" s="4">
        <v>3482.76</v>
      </c>
      <c r="H152" s="44"/>
      <c r="I152" s="4"/>
      <c r="J152" s="4">
        <f t="shared" si="6"/>
        <v>3482.76</v>
      </c>
    </row>
    <row r="153" spans="1:10" ht="15">
      <c r="A153" s="22" t="s">
        <v>69</v>
      </c>
      <c r="B153" s="23">
        <v>43203</v>
      </c>
      <c r="C153" s="23"/>
      <c r="D153" s="34">
        <v>1</v>
      </c>
      <c r="E153" s="3" t="s">
        <v>97</v>
      </c>
      <c r="F153" s="4"/>
      <c r="G153" s="4">
        <v>0</v>
      </c>
      <c r="H153" s="4">
        <v>4959.56</v>
      </c>
      <c r="I153" s="4"/>
      <c r="J153" s="4">
        <f t="shared" si="6"/>
        <v>4959.56</v>
      </c>
    </row>
    <row r="154" spans="1:10" ht="15">
      <c r="A154" s="22" t="s">
        <v>69</v>
      </c>
      <c r="B154" s="23">
        <v>43203</v>
      </c>
      <c r="C154" s="23"/>
      <c r="D154" s="34">
        <v>1</v>
      </c>
      <c r="E154" s="3" t="s">
        <v>115</v>
      </c>
      <c r="F154" s="4"/>
      <c r="G154" s="4">
        <v>0</v>
      </c>
      <c r="H154" s="4">
        <v>5077.34</v>
      </c>
      <c r="I154" s="4"/>
      <c r="J154" s="4">
        <f t="shared" si="6"/>
        <v>5077.34</v>
      </c>
    </row>
    <row r="155" spans="1:10" ht="15">
      <c r="A155" s="22" t="s">
        <v>69</v>
      </c>
      <c r="B155" s="23">
        <v>43265</v>
      </c>
      <c r="C155" s="23"/>
      <c r="D155" s="34">
        <v>1</v>
      </c>
      <c r="E155" s="3" t="s">
        <v>73</v>
      </c>
      <c r="F155" s="4"/>
      <c r="G155" s="4">
        <v>0</v>
      </c>
      <c r="H155" s="4">
        <v>4167.85</v>
      </c>
      <c r="I155" s="4"/>
      <c r="J155" s="4">
        <f t="shared" si="6"/>
        <v>4167.85</v>
      </c>
    </row>
    <row r="156" spans="1:10" ht="15">
      <c r="A156" s="22" t="s">
        <v>69</v>
      </c>
      <c r="B156" s="23">
        <v>43265</v>
      </c>
      <c r="C156" s="23"/>
      <c r="D156" s="34">
        <v>1</v>
      </c>
      <c r="E156" s="3" t="s">
        <v>128</v>
      </c>
      <c r="F156" s="4"/>
      <c r="G156" s="4">
        <v>0</v>
      </c>
      <c r="H156" s="4">
        <v>4167.85</v>
      </c>
      <c r="I156" s="4"/>
      <c r="J156" s="4">
        <f t="shared" si="6"/>
        <v>4167.85</v>
      </c>
    </row>
    <row r="157" spans="1:10" ht="15">
      <c r="A157" s="1" t="s">
        <v>31</v>
      </c>
      <c r="B157" s="7"/>
      <c r="C157" s="7"/>
      <c r="D157" s="17">
        <f>SUM(D136:D156)</f>
        <v>49</v>
      </c>
      <c r="E157" s="3"/>
      <c r="F157" s="8">
        <f>SUM(F136:F152)</f>
        <v>58514.15000000001</v>
      </c>
      <c r="G157" s="8">
        <f>SUM(G136:G156)</f>
        <v>58514.15000000001</v>
      </c>
      <c r="H157" s="8">
        <f>SUM(H136:H156)</f>
        <v>18372.600000000002</v>
      </c>
      <c r="I157" s="8">
        <f>SUM(I136:I156)</f>
        <v>0</v>
      </c>
      <c r="J157" s="8">
        <f>SUM(J136:J156)</f>
        <v>76886.75000000001</v>
      </c>
    </row>
    <row r="158" spans="2:10" ht="15">
      <c r="B158" s="7"/>
      <c r="C158" s="7"/>
      <c r="D158" s="11"/>
      <c r="E158" s="3"/>
      <c r="F158" s="4"/>
      <c r="G158" s="4"/>
      <c r="H158" s="44"/>
      <c r="I158" s="4"/>
      <c r="J158" s="4"/>
    </row>
    <row r="159" spans="1:10" ht="15">
      <c r="A159" s="16" t="s">
        <v>75</v>
      </c>
      <c r="B159" s="7"/>
      <c r="C159" s="7"/>
      <c r="D159" s="11"/>
      <c r="E159" s="3"/>
      <c r="F159" s="4"/>
      <c r="G159" s="4"/>
      <c r="H159" s="44"/>
      <c r="I159" s="4"/>
      <c r="J159" s="4"/>
    </row>
    <row r="160" spans="1:10" ht="15">
      <c r="A160" t="s">
        <v>76</v>
      </c>
      <c r="B160" s="7">
        <v>41000</v>
      </c>
      <c r="C160" s="7"/>
      <c r="D160" s="17">
        <v>1</v>
      </c>
      <c r="E160" s="3"/>
      <c r="F160" s="8">
        <v>0</v>
      </c>
      <c r="G160" s="8">
        <v>0</v>
      </c>
      <c r="H160" s="8">
        <v>0</v>
      </c>
      <c r="I160" s="8">
        <v>0</v>
      </c>
      <c r="J160" s="8">
        <v>0</v>
      </c>
    </row>
    <row r="161" spans="2:10" ht="15">
      <c r="B161" s="7"/>
      <c r="C161" s="7"/>
      <c r="D161" s="18"/>
      <c r="E161" s="19"/>
      <c r="F161" s="9"/>
      <c r="G161" s="9"/>
      <c r="H161" s="44"/>
      <c r="I161" s="4"/>
      <c r="J161" s="4"/>
    </row>
    <row r="162" spans="1:10" ht="15">
      <c r="A162" s="16" t="s">
        <v>102</v>
      </c>
      <c r="B162" s="7"/>
      <c r="C162" s="7"/>
      <c r="D162" s="18"/>
      <c r="E162" s="19"/>
      <c r="F162" s="9"/>
      <c r="G162" s="9"/>
      <c r="H162" s="44"/>
      <c r="I162" s="4"/>
      <c r="J162" s="4"/>
    </row>
    <row r="163" spans="1:10" ht="15">
      <c r="A163" s="26" t="s">
        <v>103</v>
      </c>
      <c r="B163" s="27">
        <v>43138</v>
      </c>
      <c r="C163" s="27"/>
      <c r="D163" s="36">
        <v>6</v>
      </c>
      <c r="E163" s="37" t="s">
        <v>50</v>
      </c>
      <c r="F163" s="32">
        <v>3690.06</v>
      </c>
      <c r="G163" s="32">
        <v>3690.06</v>
      </c>
      <c r="H163" s="44"/>
      <c r="I163" s="4"/>
      <c r="J163" s="4">
        <f>SUM(G163:I163)</f>
        <v>3690.06</v>
      </c>
    </row>
    <row r="164" spans="1:10" ht="15">
      <c r="A164" s="22" t="s">
        <v>116</v>
      </c>
      <c r="B164" s="23">
        <v>43259</v>
      </c>
      <c r="C164" s="23"/>
      <c r="D164" s="48">
        <v>1</v>
      </c>
      <c r="E164" s="37"/>
      <c r="F164" s="32"/>
      <c r="G164" s="32"/>
      <c r="H164" s="4">
        <v>677</v>
      </c>
      <c r="I164" s="4"/>
      <c r="J164" s="4">
        <f>SUM(G164:I164)</f>
        <v>677</v>
      </c>
    </row>
    <row r="165" spans="2:10" ht="15">
      <c r="B165" s="7"/>
      <c r="C165" s="7"/>
      <c r="D165" s="18"/>
      <c r="E165" s="19"/>
      <c r="F165" s="8">
        <f>+F163</f>
        <v>3690.06</v>
      </c>
      <c r="G165" s="8">
        <f>SUM(G163:G164)</f>
        <v>3690.06</v>
      </c>
      <c r="H165" s="8">
        <f>SUM(H163:H164)</f>
        <v>677</v>
      </c>
      <c r="I165" s="8">
        <f>SUM(I163:I164)</f>
        <v>0</v>
      </c>
      <c r="J165" s="8">
        <f>SUM(J163:J164)</f>
        <v>4367.0599999999995</v>
      </c>
    </row>
    <row r="166" spans="2:10" ht="15">
      <c r="B166" s="7"/>
      <c r="C166" s="7"/>
      <c r="D166" s="18"/>
      <c r="E166" s="19"/>
      <c r="F166" s="9"/>
      <c r="G166" s="9"/>
      <c r="H166" s="44"/>
      <c r="I166" s="4"/>
      <c r="J166" s="4"/>
    </row>
    <row r="167" spans="2:10" ht="15">
      <c r="B167" s="7"/>
      <c r="C167" s="7"/>
      <c r="D167" s="11"/>
      <c r="E167" s="3"/>
      <c r="F167" s="4"/>
      <c r="G167" s="4"/>
      <c r="H167" s="44"/>
      <c r="I167" s="4"/>
      <c r="J167" s="4"/>
    </row>
    <row r="168" spans="2:10" ht="15.75">
      <c r="B168" s="7"/>
      <c r="C168" s="7"/>
      <c r="D168" s="11"/>
      <c r="E168" s="21" t="s">
        <v>79</v>
      </c>
      <c r="F168" s="39">
        <f>+F17+F33+F39+F53+F58+F60+F68+F94+F110+F118+F128+F133+F157+F160+F165</f>
        <v>232198.39</v>
      </c>
      <c r="G168" s="39">
        <f>+G17+G33+G39+G53+G58+G60+G68+G94+G110+G118+G128+G133+G157+G160+G165</f>
        <v>232198.39</v>
      </c>
      <c r="H168" s="39">
        <f>+H17+H33+H39+H53+H58+H60+H68+H94+H110+H118+H128+H133+H157+H160+H165</f>
        <v>63339.600000000006</v>
      </c>
      <c r="I168" s="39">
        <f>+I17+I33+I39+I53+I58+I60+I68+I94+I110+I118+I128+I133+I157+I160+I165</f>
        <v>-11130.880000000001</v>
      </c>
      <c r="J168" s="39">
        <f>+J17+J33+J39+J53+J58+J60+J68+J94+J110+J118+J128+J133+J157+J160+J165</f>
        <v>284407.11</v>
      </c>
    </row>
    <row r="169" spans="1:11" ht="15">
      <c r="A169" s="1" t="s">
        <v>80</v>
      </c>
      <c r="H169" s="43"/>
      <c r="I169" s="43"/>
      <c r="J169" s="4">
        <f>SUM(G168:I168)</f>
        <v>284407.11</v>
      </c>
      <c r="K169" t="s">
        <v>117</v>
      </c>
    </row>
    <row r="170" spans="1:10" ht="15">
      <c r="A170" s="1" t="s">
        <v>81</v>
      </c>
      <c r="H170" s="43"/>
      <c r="I170" s="43"/>
      <c r="J170" s="43"/>
    </row>
    <row r="171" spans="1:10" ht="15">
      <c r="A171" s="24">
        <v>43627</v>
      </c>
      <c r="H171" s="43"/>
      <c r="I171" s="43"/>
      <c r="J171" s="43"/>
    </row>
    <row r="172" spans="8:10" ht="15">
      <c r="H172" s="43"/>
      <c r="I172" s="43"/>
      <c r="J172" s="43"/>
    </row>
    <row r="173" spans="8:10" ht="15">
      <c r="H173" s="43"/>
      <c r="I173" s="43"/>
      <c r="J173" s="43"/>
    </row>
    <row r="174" spans="1:10" ht="15">
      <c r="A174" s="1" t="s">
        <v>121</v>
      </c>
      <c r="H174" s="43"/>
      <c r="I174" s="43"/>
      <c r="J174" s="43"/>
    </row>
    <row r="175" spans="1:10" ht="15">
      <c r="A175" s="1" t="s">
        <v>122</v>
      </c>
      <c r="H175" s="43"/>
      <c r="I175" s="43"/>
      <c r="J175" s="43"/>
    </row>
    <row r="176" spans="1:10" ht="15">
      <c r="A176" s="24">
        <v>43629</v>
      </c>
      <c r="H176" s="43"/>
      <c r="I176" s="43"/>
      <c r="J176" s="43"/>
    </row>
    <row r="177" spans="8:10" ht="15">
      <c r="H177" s="43"/>
      <c r="I177" s="43"/>
      <c r="J177" s="43"/>
    </row>
    <row r="178" spans="8:10" ht="15">
      <c r="H178" s="43"/>
      <c r="I178" s="43"/>
      <c r="J178" s="43"/>
    </row>
    <row r="179" spans="8:10" ht="15">
      <c r="H179" s="43"/>
      <c r="I179" s="43"/>
      <c r="J179" s="43"/>
    </row>
    <row r="180" spans="8:10" ht="15">
      <c r="H180" s="43"/>
      <c r="I180" s="43"/>
      <c r="J180" s="43"/>
    </row>
    <row r="181" spans="8:10" ht="15">
      <c r="H181" s="43"/>
      <c r="I181" s="43"/>
      <c r="J181" s="43"/>
    </row>
    <row r="182" spans="8:10" ht="15">
      <c r="H182" s="43"/>
      <c r="I182" s="43"/>
      <c r="J182" s="43"/>
    </row>
    <row r="183" spans="8:10" ht="15">
      <c r="H183" s="43"/>
      <c r="I183" s="43"/>
      <c r="J183" s="43"/>
    </row>
    <row r="184" spans="8:10" ht="15">
      <c r="H184" s="43"/>
      <c r="I184" s="43"/>
      <c r="J184" s="43"/>
    </row>
    <row r="185" spans="8:10" ht="15">
      <c r="H185" s="43"/>
      <c r="I185" s="43"/>
      <c r="J185" s="43"/>
    </row>
    <row r="186" spans="8:10" ht="15">
      <c r="H186" s="43"/>
      <c r="I186" s="43"/>
      <c r="J186" s="43"/>
    </row>
    <row r="187" spans="8:10" ht="15">
      <c r="H187" s="43"/>
      <c r="I187" s="43"/>
      <c r="J187" s="43"/>
    </row>
    <row r="188" spans="8:10" ht="15">
      <c r="H188" s="43"/>
      <c r="I188" s="43"/>
      <c r="J188" s="43"/>
    </row>
    <row r="189" spans="8:10" ht="15">
      <c r="H189" s="43"/>
      <c r="I189" s="43"/>
      <c r="J189" s="43"/>
    </row>
    <row r="190" spans="8:10" ht="15">
      <c r="H190" s="43"/>
      <c r="I190" s="43"/>
      <c r="J190" s="43"/>
    </row>
    <row r="191" spans="8:10" ht="15">
      <c r="H191" s="43"/>
      <c r="I191" s="43"/>
      <c r="J191" s="43"/>
    </row>
    <row r="192" spans="8:10" ht="15">
      <c r="H192" s="43"/>
      <c r="I192" s="43"/>
      <c r="J192" s="43"/>
    </row>
  </sheetData>
  <sheetProtection/>
  <printOptions gridLines="1"/>
  <pageMargins left="0.7086614173228347" right="0.7086614173228347" top="0.7480314960629921" bottom="0.7480314960629921" header="0.31496062992125984" footer="0.31496062992125984"/>
  <pageSetup fitToHeight="5" fitToWidth="1" horizontalDpi="600" verticalDpi="600" orientation="landscape" paperSize="9" scale="5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0"/>
  <sheetViews>
    <sheetView zoomScalePageLayoutView="0" workbookViewId="0" topLeftCell="A1">
      <pane xSplit="2" ySplit="3" topLeftCell="C11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J171" sqref="J171"/>
    </sheetView>
  </sheetViews>
  <sheetFormatPr defaultColWidth="9.140625" defaultRowHeight="15"/>
  <cols>
    <col min="1" max="1" width="42.57421875" style="0" customWidth="1"/>
    <col min="2" max="2" width="15.421875" style="0" bestFit="1" customWidth="1"/>
    <col min="3" max="3" width="17.7109375" style="0" bestFit="1" customWidth="1"/>
    <col min="4" max="4" width="7.7109375" style="0" bestFit="1" customWidth="1"/>
    <col min="5" max="5" width="30.421875" style="0" bestFit="1" customWidth="1"/>
    <col min="6" max="6" width="15.57421875" style="0" bestFit="1" customWidth="1"/>
    <col min="7" max="8" width="14.00390625" style="0" bestFit="1" customWidth="1"/>
    <col min="9" max="9" width="11.421875" style="0" bestFit="1" customWidth="1"/>
    <col min="10" max="10" width="14.57421875" style="0" customWidth="1"/>
  </cols>
  <sheetData>
    <row r="1" spans="1:8" ht="26.25">
      <c r="A1" s="25" t="s">
        <v>135</v>
      </c>
      <c r="B1" s="1"/>
      <c r="C1" s="1"/>
      <c r="D1" s="1"/>
      <c r="E1" s="1"/>
      <c r="F1" s="1"/>
      <c r="G1" s="1"/>
      <c r="H1" s="1"/>
    </row>
    <row r="2" spans="1:10" ht="15">
      <c r="A2" s="1"/>
      <c r="B2" s="1"/>
      <c r="C2" s="1"/>
      <c r="D2" s="1"/>
      <c r="E2" s="1"/>
      <c r="F2" s="1"/>
      <c r="G2" s="40" t="s">
        <v>136</v>
      </c>
      <c r="H2" s="10" t="s">
        <v>109</v>
      </c>
      <c r="I2" s="46" t="s">
        <v>111</v>
      </c>
      <c r="J2" s="40" t="s">
        <v>137</v>
      </c>
    </row>
    <row r="3" spans="1:10" ht="15">
      <c r="A3" s="1" t="s">
        <v>1</v>
      </c>
      <c r="B3" s="1" t="s">
        <v>2</v>
      </c>
      <c r="C3" s="51" t="s">
        <v>125</v>
      </c>
      <c r="D3" s="10" t="s">
        <v>38</v>
      </c>
      <c r="E3" s="10" t="s">
        <v>3</v>
      </c>
      <c r="F3" s="2" t="s">
        <v>4</v>
      </c>
      <c r="G3" s="2" t="s">
        <v>5</v>
      </c>
      <c r="H3" s="10" t="s">
        <v>110</v>
      </c>
      <c r="I3" s="46" t="s">
        <v>112</v>
      </c>
      <c r="J3" s="2" t="s">
        <v>5</v>
      </c>
    </row>
    <row r="4" spans="4:10" ht="15">
      <c r="D4" s="11"/>
      <c r="F4" s="2" t="s">
        <v>7</v>
      </c>
      <c r="G4" s="2" t="s">
        <v>7</v>
      </c>
      <c r="H4" s="2" t="s">
        <v>7</v>
      </c>
      <c r="I4" s="47" t="s">
        <v>7</v>
      </c>
      <c r="J4" s="2" t="s">
        <v>7</v>
      </c>
    </row>
    <row r="5" spans="1:10" ht="15">
      <c r="A5" s="16" t="s">
        <v>8</v>
      </c>
      <c r="B5" s="6"/>
      <c r="C5" s="6"/>
      <c r="D5" s="11"/>
      <c r="F5" s="4"/>
      <c r="G5" s="4"/>
      <c r="H5" s="44"/>
      <c r="I5" s="4"/>
      <c r="J5" s="4"/>
    </row>
    <row r="6" spans="1:10" ht="15">
      <c r="A6" s="5" t="s">
        <v>10</v>
      </c>
      <c r="B6" s="7">
        <v>40248</v>
      </c>
      <c r="C6" s="29"/>
      <c r="D6" s="11">
        <v>1</v>
      </c>
      <c r="E6" s="3" t="s">
        <v>30</v>
      </c>
      <c r="F6" s="4">
        <v>509.99</v>
      </c>
      <c r="G6" s="4">
        <v>509.99</v>
      </c>
      <c r="H6" s="44"/>
      <c r="I6" s="4"/>
      <c r="J6" s="4">
        <f aca="true" t="shared" si="0" ref="J6:J13">SUM(G6:I6)</f>
        <v>509.99</v>
      </c>
    </row>
    <row r="7" spans="1:10" ht="15">
      <c r="A7" s="5" t="s">
        <v>11</v>
      </c>
      <c r="B7" s="7">
        <v>40248</v>
      </c>
      <c r="C7" s="29"/>
      <c r="D7" s="11">
        <v>1</v>
      </c>
      <c r="E7" s="3" t="s">
        <v>30</v>
      </c>
      <c r="F7" s="4">
        <v>314.99</v>
      </c>
      <c r="G7" s="4">
        <v>314.99</v>
      </c>
      <c r="H7" s="44"/>
      <c r="I7" s="4"/>
      <c r="J7" s="4">
        <f t="shared" si="0"/>
        <v>314.99</v>
      </c>
    </row>
    <row r="8" spans="1:10" ht="15">
      <c r="A8" s="5" t="s">
        <v>13</v>
      </c>
      <c r="B8" s="7">
        <v>40248</v>
      </c>
      <c r="C8" s="29"/>
      <c r="D8" s="11">
        <v>2</v>
      </c>
      <c r="E8" s="3" t="s">
        <v>30</v>
      </c>
      <c r="F8" s="4">
        <v>814.08</v>
      </c>
      <c r="G8" s="4">
        <v>814.08</v>
      </c>
      <c r="H8" s="44"/>
      <c r="I8" s="4"/>
      <c r="J8" s="4">
        <f t="shared" si="0"/>
        <v>814.08</v>
      </c>
    </row>
    <row r="9" spans="1:10" ht="15">
      <c r="A9" s="5" t="s">
        <v>14</v>
      </c>
      <c r="B9" s="7">
        <v>40248</v>
      </c>
      <c r="C9" s="29"/>
      <c r="D9" s="11">
        <v>1</v>
      </c>
      <c r="E9" s="3" t="s">
        <v>30</v>
      </c>
      <c r="F9" s="4">
        <v>383.8</v>
      </c>
      <c r="G9" s="4">
        <v>383.8</v>
      </c>
      <c r="H9" s="44"/>
      <c r="I9" s="4"/>
      <c r="J9" s="4">
        <f t="shared" si="0"/>
        <v>383.8</v>
      </c>
    </row>
    <row r="10" spans="1:10" ht="15">
      <c r="A10" s="5" t="s">
        <v>16</v>
      </c>
      <c r="B10" s="7">
        <v>40248</v>
      </c>
      <c r="C10" s="29"/>
      <c r="D10" s="11">
        <v>1</v>
      </c>
      <c r="E10" s="3" t="s">
        <v>30</v>
      </c>
      <c r="F10" s="4">
        <v>516.9</v>
      </c>
      <c r="G10" s="4">
        <v>516.9</v>
      </c>
      <c r="H10" s="44"/>
      <c r="I10" s="4"/>
      <c r="J10" s="4">
        <f t="shared" si="0"/>
        <v>516.9</v>
      </c>
    </row>
    <row r="11" spans="1:10" ht="15">
      <c r="A11" t="s">
        <v>138</v>
      </c>
      <c r="B11" s="7">
        <v>41354</v>
      </c>
      <c r="C11" s="29"/>
      <c r="D11" s="11">
        <v>1</v>
      </c>
      <c r="E11" s="3" t="s">
        <v>30</v>
      </c>
      <c r="F11" s="4">
        <v>639.5</v>
      </c>
      <c r="G11" s="4">
        <v>639.5</v>
      </c>
      <c r="H11" s="44"/>
      <c r="I11" s="4"/>
      <c r="J11" s="4">
        <f t="shared" si="0"/>
        <v>639.5</v>
      </c>
    </row>
    <row r="12" spans="1:10" ht="15">
      <c r="A12" t="s">
        <v>18</v>
      </c>
      <c r="B12" s="7">
        <v>41670</v>
      </c>
      <c r="C12" s="7"/>
      <c r="D12" s="11">
        <v>1</v>
      </c>
      <c r="E12" s="3" t="s">
        <v>30</v>
      </c>
      <c r="F12" s="4">
        <v>254</v>
      </c>
      <c r="G12" s="4">
        <v>254</v>
      </c>
      <c r="H12" s="44"/>
      <c r="I12" s="4"/>
      <c r="J12" s="4">
        <f t="shared" si="0"/>
        <v>254</v>
      </c>
    </row>
    <row r="13" spans="1:10" ht="15">
      <c r="A13" t="s">
        <v>19</v>
      </c>
      <c r="B13" s="7">
        <v>41879</v>
      </c>
      <c r="C13" s="7"/>
      <c r="D13" s="11">
        <v>1</v>
      </c>
      <c r="E13" s="3" t="s">
        <v>30</v>
      </c>
      <c r="F13" s="4">
        <v>284.72</v>
      </c>
      <c r="G13" s="4">
        <v>284.72</v>
      </c>
      <c r="H13" s="44"/>
      <c r="I13" s="4"/>
      <c r="J13" s="4">
        <f t="shared" si="0"/>
        <v>284.72</v>
      </c>
    </row>
    <row r="14" spans="1:10" ht="15">
      <c r="A14" s="1" t="s">
        <v>31</v>
      </c>
      <c r="B14" s="7"/>
      <c r="C14" s="7"/>
      <c r="D14" s="11"/>
      <c r="E14" s="3"/>
      <c r="F14" s="8">
        <f>SUM(F6:F13)</f>
        <v>3717.9799999999996</v>
      </c>
      <c r="G14" s="8">
        <f>SUM(G6:G13)</f>
        <v>3717.9799999999996</v>
      </c>
      <c r="H14" s="8">
        <f>SUM(H6:H13)</f>
        <v>0</v>
      </c>
      <c r="I14" s="8">
        <f>SUM(I6:I13)</f>
        <v>0</v>
      </c>
      <c r="J14" s="8">
        <f>SUM(J6:J13)</f>
        <v>3717.9799999999996</v>
      </c>
    </row>
    <row r="15" spans="2:10" ht="15">
      <c r="B15" s="7"/>
      <c r="C15" s="7"/>
      <c r="D15" s="11"/>
      <c r="E15" s="3"/>
      <c r="F15" s="9"/>
      <c r="G15" s="9"/>
      <c r="H15" s="44"/>
      <c r="I15" s="4"/>
      <c r="J15" s="4"/>
    </row>
    <row r="16" spans="1:10" ht="15">
      <c r="A16" s="16" t="s">
        <v>20</v>
      </c>
      <c r="B16" s="7"/>
      <c r="C16" s="7"/>
      <c r="D16" s="11"/>
      <c r="E16" s="3"/>
      <c r="F16" s="4"/>
      <c r="G16" s="4"/>
      <c r="H16" s="44"/>
      <c r="I16" s="4"/>
      <c r="J16" s="4"/>
    </row>
    <row r="17" spans="1:10" ht="15">
      <c r="A17" t="s">
        <v>21</v>
      </c>
      <c r="B17" s="7">
        <v>41794</v>
      </c>
      <c r="C17" s="7"/>
      <c r="D17" s="11">
        <v>12</v>
      </c>
      <c r="E17" s="3" t="s">
        <v>30</v>
      </c>
      <c r="F17" s="4">
        <v>878</v>
      </c>
      <c r="G17" s="4">
        <v>878</v>
      </c>
      <c r="H17" s="44"/>
      <c r="I17" s="4"/>
      <c r="J17" s="4">
        <f aca="true" t="shared" si="1" ref="J17:J29">SUM(G17:I17)</f>
        <v>878</v>
      </c>
    </row>
    <row r="18" spans="1:10" ht="15">
      <c r="A18" t="s">
        <v>22</v>
      </c>
      <c r="B18" s="7">
        <v>41794</v>
      </c>
      <c r="C18" s="7"/>
      <c r="D18" s="11">
        <v>1</v>
      </c>
      <c r="E18" s="3" t="s">
        <v>30</v>
      </c>
      <c r="F18" s="4">
        <v>1484</v>
      </c>
      <c r="G18" s="4">
        <v>1484</v>
      </c>
      <c r="H18" s="44"/>
      <c r="I18" s="4"/>
      <c r="J18" s="4">
        <f t="shared" si="1"/>
        <v>1484</v>
      </c>
    </row>
    <row r="19" spans="1:10" ht="15">
      <c r="A19" t="s">
        <v>23</v>
      </c>
      <c r="B19" s="7">
        <v>41794</v>
      </c>
      <c r="C19" s="7"/>
      <c r="D19" s="11">
        <v>2</v>
      </c>
      <c r="E19" s="3" t="s">
        <v>30</v>
      </c>
      <c r="F19" s="4">
        <v>310</v>
      </c>
      <c r="G19" s="4">
        <v>310</v>
      </c>
      <c r="H19" s="44"/>
      <c r="I19" s="4"/>
      <c r="J19" s="4">
        <f t="shared" si="1"/>
        <v>310</v>
      </c>
    </row>
    <row r="20" spans="1:10" ht="15">
      <c r="A20" t="s">
        <v>24</v>
      </c>
      <c r="B20" s="7">
        <v>41794</v>
      </c>
      <c r="C20" s="7"/>
      <c r="D20" s="11">
        <v>3</v>
      </c>
      <c r="E20" s="3" t="s">
        <v>30</v>
      </c>
      <c r="F20" s="4">
        <v>597</v>
      </c>
      <c r="G20" s="4">
        <v>597</v>
      </c>
      <c r="H20" s="44"/>
      <c r="I20" s="4"/>
      <c r="J20" s="4">
        <f t="shared" si="1"/>
        <v>597</v>
      </c>
    </row>
    <row r="21" spans="1:10" ht="15">
      <c r="A21" t="s">
        <v>25</v>
      </c>
      <c r="B21" s="7">
        <v>41794</v>
      </c>
      <c r="C21" s="7"/>
      <c r="D21" s="11">
        <v>2</v>
      </c>
      <c r="E21" s="3" t="s">
        <v>30</v>
      </c>
      <c r="F21" s="4">
        <v>166.94</v>
      </c>
      <c r="G21" s="4">
        <v>166.94</v>
      </c>
      <c r="H21" s="44"/>
      <c r="I21" s="4"/>
      <c r="J21" s="4">
        <f t="shared" si="1"/>
        <v>166.94</v>
      </c>
    </row>
    <row r="22" spans="1:10" ht="15">
      <c r="A22" t="s">
        <v>26</v>
      </c>
      <c r="B22" s="7">
        <v>41887</v>
      </c>
      <c r="C22" s="7"/>
      <c r="D22" s="11">
        <v>2</v>
      </c>
      <c r="E22" s="3" t="s">
        <v>30</v>
      </c>
      <c r="F22" s="4">
        <v>136</v>
      </c>
      <c r="G22" s="4">
        <v>136</v>
      </c>
      <c r="H22" s="44"/>
      <c r="I22" s="4"/>
      <c r="J22" s="4">
        <f t="shared" si="1"/>
        <v>136</v>
      </c>
    </row>
    <row r="23" spans="1:10" ht="15">
      <c r="A23" t="s">
        <v>27</v>
      </c>
      <c r="B23" s="7">
        <v>41976</v>
      </c>
      <c r="C23" s="7"/>
      <c r="D23" s="11">
        <v>2</v>
      </c>
      <c r="E23" s="3" t="s">
        <v>30</v>
      </c>
      <c r="F23" s="4">
        <v>91.46</v>
      </c>
      <c r="G23" s="4">
        <v>91.46</v>
      </c>
      <c r="H23" s="44"/>
      <c r="I23" s="4"/>
      <c r="J23" s="4">
        <f t="shared" si="1"/>
        <v>91.46</v>
      </c>
    </row>
    <row r="24" spans="1:10" ht="15">
      <c r="A24" t="s">
        <v>28</v>
      </c>
      <c r="B24" s="7">
        <v>42081</v>
      </c>
      <c r="C24" s="7"/>
      <c r="D24" s="11">
        <v>1</v>
      </c>
      <c r="E24" s="3" t="s">
        <v>30</v>
      </c>
      <c r="F24" s="4">
        <v>269</v>
      </c>
      <c r="G24" s="4">
        <v>269</v>
      </c>
      <c r="H24" s="44"/>
      <c r="I24" s="4"/>
      <c r="J24" s="4">
        <f t="shared" si="1"/>
        <v>269</v>
      </c>
    </row>
    <row r="25" spans="1:10" ht="15">
      <c r="A25" t="s">
        <v>29</v>
      </c>
      <c r="B25" s="7">
        <v>42081</v>
      </c>
      <c r="C25" s="7"/>
      <c r="D25" s="11">
        <v>2</v>
      </c>
      <c r="E25" s="3" t="s">
        <v>30</v>
      </c>
      <c r="F25" s="4">
        <v>58.94</v>
      </c>
      <c r="G25" s="4">
        <v>58.94</v>
      </c>
      <c r="H25" s="44"/>
      <c r="I25" s="4"/>
      <c r="J25" s="4">
        <f t="shared" si="1"/>
        <v>58.94</v>
      </c>
    </row>
    <row r="26" spans="1:10" ht="15">
      <c r="A26" s="26" t="s">
        <v>86</v>
      </c>
      <c r="B26" s="27">
        <v>42815</v>
      </c>
      <c r="C26" s="27"/>
      <c r="D26" s="11">
        <v>1</v>
      </c>
      <c r="E26" s="3" t="s">
        <v>30</v>
      </c>
      <c r="F26" s="4">
        <v>179</v>
      </c>
      <c r="G26" s="4">
        <v>179</v>
      </c>
      <c r="H26" s="44"/>
      <c r="I26" s="4"/>
      <c r="J26" s="4">
        <f t="shared" si="1"/>
        <v>179</v>
      </c>
    </row>
    <row r="27" spans="1:10" ht="15">
      <c r="A27" s="26" t="s">
        <v>87</v>
      </c>
      <c r="B27" s="27">
        <v>42815</v>
      </c>
      <c r="C27" s="27"/>
      <c r="D27" s="11">
        <v>1</v>
      </c>
      <c r="E27" s="3" t="s">
        <v>30</v>
      </c>
      <c r="F27" s="4">
        <v>50.97</v>
      </c>
      <c r="G27" s="4">
        <v>50.97</v>
      </c>
      <c r="H27" s="44"/>
      <c r="I27" s="4"/>
      <c r="J27" s="4">
        <f t="shared" si="1"/>
        <v>50.97</v>
      </c>
    </row>
    <row r="28" spans="1:10" ht="15">
      <c r="A28" s="26" t="s">
        <v>99</v>
      </c>
      <c r="B28" s="27">
        <v>43122</v>
      </c>
      <c r="C28" s="27"/>
      <c r="D28" s="41">
        <v>1</v>
      </c>
      <c r="E28" s="3" t="s">
        <v>30</v>
      </c>
      <c r="F28" s="4">
        <v>54.99</v>
      </c>
      <c r="G28" s="4">
        <v>54.99</v>
      </c>
      <c r="H28" s="44"/>
      <c r="I28" s="4"/>
      <c r="J28" s="4">
        <f t="shared" si="1"/>
        <v>54.99</v>
      </c>
    </row>
    <row r="29" spans="1:10" ht="15">
      <c r="A29" s="26" t="s">
        <v>100</v>
      </c>
      <c r="B29" s="27">
        <v>43129</v>
      </c>
      <c r="C29" s="27"/>
      <c r="D29" s="41">
        <v>1</v>
      </c>
      <c r="E29" s="3" t="s">
        <v>30</v>
      </c>
      <c r="F29" s="4">
        <v>179</v>
      </c>
      <c r="G29" s="4">
        <v>179</v>
      </c>
      <c r="H29" s="44"/>
      <c r="I29" s="4"/>
      <c r="J29" s="4">
        <f t="shared" si="1"/>
        <v>179</v>
      </c>
    </row>
    <row r="30" spans="1:10" ht="15">
      <c r="A30" s="1" t="s">
        <v>31</v>
      </c>
      <c r="B30" s="7"/>
      <c r="C30" s="7"/>
      <c r="D30" s="11"/>
      <c r="E30" s="3"/>
      <c r="F30" s="8">
        <f>SUM(F17:F29)</f>
        <v>4455.3</v>
      </c>
      <c r="G30" s="8">
        <f>SUM(G17:G29)</f>
        <v>4455.3</v>
      </c>
      <c r="H30" s="8">
        <f>SUM(H17:H29)</f>
        <v>0</v>
      </c>
      <c r="I30" s="8">
        <f>SUM(I17:I29)</f>
        <v>0</v>
      </c>
      <c r="J30" s="8">
        <f>SUM(J17:J29)</f>
        <v>4455.3</v>
      </c>
    </row>
    <row r="31" spans="2:10" ht="15">
      <c r="B31" s="7"/>
      <c r="C31" s="7"/>
      <c r="D31" s="11"/>
      <c r="E31" s="3"/>
      <c r="F31" s="4"/>
      <c r="G31" s="4"/>
      <c r="H31" s="44"/>
      <c r="I31" s="4"/>
      <c r="J31" s="4"/>
    </row>
    <row r="32" spans="1:10" ht="15">
      <c r="A32" s="16" t="s">
        <v>32</v>
      </c>
      <c r="B32" s="7"/>
      <c r="C32" s="7"/>
      <c r="D32" s="11"/>
      <c r="E32" s="3"/>
      <c r="F32" s="4"/>
      <c r="G32" s="4"/>
      <c r="H32" s="44"/>
      <c r="I32" s="4"/>
      <c r="J32" s="4"/>
    </row>
    <row r="33" spans="1:10" ht="15">
      <c r="A33" t="s">
        <v>33</v>
      </c>
      <c r="B33" s="7">
        <v>40478</v>
      </c>
      <c r="C33" s="7"/>
      <c r="D33" s="11">
        <v>1</v>
      </c>
      <c r="E33" s="3" t="s">
        <v>30</v>
      </c>
      <c r="F33" s="4">
        <v>2049.68</v>
      </c>
      <c r="G33" s="4">
        <v>2049.68</v>
      </c>
      <c r="H33" s="44"/>
      <c r="I33" s="4"/>
      <c r="J33" s="4">
        <f>SUM(G33:I33)</f>
        <v>2049.68</v>
      </c>
    </row>
    <row r="34" spans="1:10" ht="15">
      <c r="A34" t="s">
        <v>34</v>
      </c>
      <c r="B34" s="7">
        <v>40478</v>
      </c>
      <c r="C34" s="7"/>
      <c r="D34" s="11">
        <v>1</v>
      </c>
      <c r="E34" s="3" t="s">
        <v>30</v>
      </c>
      <c r="F34" s="4">
        <v>1664.04</v>
      </c>
      <c r="G34" s="4">
        <v>1664.04</v>
      </c>
      <c r="H34" s="44"/>
      <c r="I34" s="4"/>
      <c r="J34" s="4">
        <f>SUM(G34:I34)</f>
        <v>1664.04</v>
      </c>
    </row>
    <row r="35" spans="1:10" ht="15">
      <c r="A35" t="s">
        <v>35</v>
      </c>
      <c r="B35" s="7">
        <v>40478</v>
      </c>
      <c r="C35" s="7"/>
      <c r="D35" s="11">
        <v>1</v>
      </c>
      <c r="E35" s="3" t="s">
        <v>30</v>
      </c>
      <c r="F35" s="4">
        <v>454.05</v>
      </c>
      <c r="G35" s="4">
        <v>454.05</v>
      </c>
      <c r="H35" s="44"/>
      <c r="I35" s="4"/>
      <c r="J35" s="4">
        <f>SUM(G35:I35)</f>
        <v>454.05</v>
      </c>
    </row>
    <row r="36" spans="1:10" ht="15">
      <c r="A36" s="1" t="s">
        <v>31</v>
      </c>
      <c r="B36" s="7"/>
      <c r="C36" s="7"/>
      <c r="D36" s="11"/>
      <c r="E36" s="3"/>
      <c r="F36" s="8">
        <f>SUM(F33:F35)</f>
        <v>4167.7699999999995</v>
      </c>
      <c r="G36" s="8">
        <f>SUM(G33:G35)</f>
        <v>4167.7699999999995</v>
      </c>
      <c r="H36" s="8">
        <f>SUM(H33:H35)</f>
        <v>0</v>
      </c>
      <c r="I36" s="8">
        <f>SUM(I33:I35)</f>
        <v>0</v>
      </c>
      <c r="J36" s="8">
        <f>SUM(J33:J35)</f>
        <v>4167.7699999999995</v>
      </c>
    </row>
    <row r="37" spans="2:10" ht="15">
      <c r="B37" s="7"/>
      <c r="C37" s="7"/>
      <c r="D37" s="11"/>
      <c r="E37" s="3"/>
      <c r="F37" s="4"/>
      <c r="G37" s="4"/>
      <c r="H37" s="44"/>
      <c r="I37" s="4"/>
      <c r="J37" s="4"/>
    </row>
    <row r="38" spans="1:10" ht="15">
      <c r="A38" s="16" t="s">
        <v>36</v>
      </c>
      <c r="B38" s="7"/>
      <c r="C38" s="7"/>
      <c r="D38" s="11"/>
      <c r="E38" s="3"/>
      <c r="F38" s="4"/>
      <c r="G38" s="4"/>
      <c r="H38" s="44"/>
      <c r="I38" s="4"/>
      <c r="J38" s="4"/>
    </row>
    <row r="39" spans="1:10" ht="15">
      <c r="A39" t="s">
        <v>37</v>
      </c>
      <c r="B39" s="7">
        <v>40269</v>
      </c>
      <c r="C39" s="29">
        <v>43404</v>
      </c>
      <c r="D39" s="11">
        <v>21</v>
      </c>
      <c r="E39" s="3" t="s">
        <v>77</v>
      </c>
      <c r="F39" s="4">
        <v>21</v>
      </c>
      <c r="G39" s="4">
        <v>21</v>
      </c>
      <c r="H39" s="44"/>
      <c r="I39" s="4"/>
      <c r="J39" s="4">
        <f aca="true" t="shared" si="2" ref="J39:J49">SUM(G39:I39)</f>
        <v>21</v>
      </c>
    </row>
    <row r="40" spans="1:10" ht="15">
      <c r="A40" t="s">
        <v>39</v>
      </c>
      <c r="B40" s="7">
        <v>40866</v>
      </c>
      <c r="C40" s="7"/>
      <c r="D40" s="11">
        <v>1</v>
      </c>
      <c r="E40" s="3" t="s">
        <v>77</v>
      </c>
      <c r="F40" s="4">
        <v>500</v>
      </c>
      <c r="G40" s="4">
        <v>500</v>
      </c>
      <c r="H40" s="44"/>
      <c r="I40" s="4"/>
      <c r="J40" s="4">
        <f t="shared" si="2"/>
        <v>500</v>
      </c>
    </row>
    <row r="41" spans="1:10" ht="15">
      <c r="A41" t="s">
        <v>85</v>
      </c>
      <c r="B41" s="7">
        <v>41236</v>
      </c>
      <c r="C41" s="7"/>
      <c r="D41" s="11">
        <v>10</v>
      </c>
      <c r="E41" s="3" t="s">
        <v>77</v>
      </c>
      <c r="F41" s="4">
        <v>2860</v>
      </c>
      <c r="G41" s="4">
        <v>2860</v>
      </c>
      <c r="H41" s="44"/>
      <c r="I41" s="4"/>
      <c r="J41" s="4">
        <f t="shared" si="2"/>
        <v>2860</v>
      </c>
    </row>
    <row r="42" spans="1:10" ht="15">
      <c r="A42" t="s">
        <v>85</v>
      </c>
      <c r="B42" s="7">
        <v>41607</v>
      </c>
      <c r="C42" s="7"/>
      <c r="D42" s="11">
        <v>3</v>
      </c>
      <c r="E42" s="3" t="s">
        <v>77</v>
      </c>
      <c r="F42" s="4">
        <v>1500</v>
      </c>
      <c r="G42" s="4">
        <v>1500</v>
      </c>
      <c r="H42" s="44"/>
      <c r="I42" s="4"/>
      <c r="J42" s="4">
        <f t="shared" si="2"/>
        <v>1500</v>
      </c>
    </row>
    <row r="43" spans="1:10" ht="15">
      <c r="A43" t="s">
        <v>85</v>
      </c>
      <c r="B43" s="7">
        <v>42334</v>
      </c>
      <c r="C43" s="7"/>
      <c r="D43" s="11">
        <v>4</v>
      </c>
      <c r="E43" s="3" t="s">
        <v>77</v>
      </c>
      <c r="F43" s="4">
        <v>2000</v>
      </c>
      <c r="G43" s="4">
        <v>2000</v>
      </c>
      <c r="H43" s="44"/>
      <c r="I43" s="4"/>
      <c r="J43" s="4">
        <f t="shared" si="2"/>
        <v>2000</v>
      </c>
    </row>
    <row r="44" spans="1:10" ht="15">
      <c r="A44" s="26" t="s">
        <v>85</v>
      </c>
      <c r="B44" s="27">
        <v>42801</v>
      </c>
      <c r="C44" s="27"/>
      <c r="D44" s="11">
        <v>4</v>
      </c>
      <c r="E44" s="3" t="s">
        <v>77</v>
      </c>
      <c r="F44" s="4">
        <v>2000</v>
      </c>
      <c r="G44" s="4">
        <v>2000</v>
      </c>
      <c r="H44" s="44"/>
      <c r="I44" s="4"/>
      <c r="J44" s="4">
        <f t="shared" si="2"/>
        <v>2000</v>
      </c>
    </row>
    <row r="45" spans="1:10" ht="15">
      <c r="A45" s="26" t="s">
        <v>85</v>
      </c>
      <c r="B45" s="27">
        <v>43472</v>
      </c>
      <c r="C45" s="27"/>
      <c r="D45" s="41">
        <v>7</v>
      </c>
      <c r="E45" s="3" t="s">
        <v>77</v>
      </c>
      <c r="F45" s="4">
        <v>3500</v>
      </c>
      <c r="G45" s="4">
        <v>3500</v>
      </c>
      <c r="H45" s="4"/>
      <c r="I45" s="4"/>
      <c r="J45" s="4">
        <f t="shared" si="2"/>
        <v>3500</v>
      </c>
    </row>
    <row r="46" spans="1:10" ht="15">
      <c r="A46" s="22" t="s">
        <v>85</v>
      </c>
      <c r="B46" s="23">
        <v>43838</v>
      </c>
      <c r="C46" s="23"/>
      <c r="D46" s="34">
        <v>7</v>
      </c>
      <c r="E46" s="57" t="s">
        <v>77</v>
      </c>
      <c r="F46" s="58">
        <v>3500</v>
      </c>
      <c r="G46" s="58">
        <v>0</v>
      </c>
      <c r="H46" s="58">
        <v>3500</v>
      </c>
      <c r="I46" s="58"/>
      <c r="J46" s="58">
        <f t="shared" si="2"/>
        <v>3500</v>
      </c>
    </row>
    <row r="47" spans="2:10" ht="15">
      <c r="B47" s="7"/>
      <c r="C47" s="7"/>
      <c r="D47" s="17">
        <f>SUM(D39:D45)</f>
        <v>50</v>
      </c>
      <c r="E47" s="3"/>
      <c r="F47" s="4"/>
      <c r="G47" s="4"/>
      <c r="H47" s="4"/>
      <c r="I47" s="4"/>
      <c r="J47" s="4"/>
    </row>
    <row r="48" spans="2:10" ht="15">
      <c r="B48" s="7"/>
      <c r="C48" s="7"/>
      <c r="D48" s="18"/>
      <c r="E48" s="3"/>
      <c r="F48" s="4"/>
      <c r="G48" s="4"/>
      <c r="H48" s="4"/>
      <c r="I48" s="4"/>
      <c r="J48" s="4"/>
    </row>
    <row r="49" spans="1:10" ht="15">
      <c r="A49" s="26" t="s">
        <v>40</v>
      </c>
      <c r="B49" s="27">
        <v>43472</v>
      </c>
      <c r="C49" s="27"/>
      <c r="D49" s="41">
        <v>10</v>
      </c>
      <c r="E49" s="3" t="s">
        <v>77</v>
      </c>
      <c r="F49" s="4">
        <v>650</v>
      </c>
      <c r="G49" s="4">
        <v>650</v>
      </c>
      <c r="H49" s="4"/>
      <c r="I49" s="4"/>
      <c r="J49" s="4">
        <f t="shared" si="2"/>
        <v>650</v>
      </c>
    </row>
    <row r="50" spans="1:10" ht="15">
      <c r="A50" s="1" t="s">
        <v>31</v>
      </c>
      <c r="B50" s="7"/>
      <c r="C50" s="7"/>
      <c r="D50" s="17">
        <f>SUM(D49:D49)</f>
        <v>10</v>
      </c>
      <c r="E50" s="3"/>
      <c r="F50" s="8">
        <f>SUM(F39:F49)</f>
        <v>16531</v>
      </c>
      <c r="G50" s="8">
        <f>SUM(G39:G49)</f>
        <v>13031</v>
      </c>
      <c r="H50" s="8">
        <f>SUM(H39:H49)</f>
        <v>3500</v>
      </c>
      <c r="I50" s="8">
        <f>SUM(I39:I49)</f>
        <v>0</v>
      </c>
      <c r="J50" s="8">
        <f>SUM(J39:J49)</f>
        <v>16531</v>
      </c>
    </row>
    <row r="51" spans="2:10" ht="15">
      <c r="B51" s="7"/>
      <c r="C51" s="7"/>
      <c r="D51" s="11"/>
      <c r="E51" s="3"/>
      <c r="F51" s="4"/>
      <c r="G51" s="4"/>
      <c r="H51" s="44"/>
      <c r="I51" s="4"/>
      <c r="J51" s="4"/>
    </row>
    <row r="52" spans="1:10" ht="15">
      <c r="A52" s="16" t="s">
        <v>41</v>
      </c>
      <c r="B52" s="7"/>
      <c r="C52" s="7"/>
      <c r="D52" s="11"/>
      <c r="E52" s="3"/>
      <c r="F52" s="4"/>
      <c r="G52" s="4"/>
      <c r="H52" s="44"/>
      <c r="I52" s="4"/>
      <c r="J52" s="4"/>
    </row>
    <row r="53" spans="1:10" ht="15">
      <c r="A53" t="s">
        <v>42</v>
      </c>
      <c r="B53" s="7">
        <v>40611</v>
      </c>
      <c r="C53" s="7"/>
      <c r="D53" s="11">
        <v>5</v>
      </c>
      <c r="E53" s="3" t="s">
        <v>50</v>
      </c>
      <c r="F53" s="4">
        <v>2388.3</v>
      </c>
      <c r="G53" s="4">
        <v>2388.3</v>
      </c>
      <c r="H53" s="44"/>
      <c r="I53" s="4"/>
      <c r="J53" s="4">
        <f>SUM(G53:I53)</f>
        <v>2388.3</v>
      </c>
    </row>
    <row r="54" spans="1:10" ht="15">
      <c r="A54" s="42" t="s">
        <v>42</v>
      </c>
      <c r="B54" s="27">
        <v>43006</v>
      </c>
      <c r="C54" s="27"/>
      <c r="D54" s="41">
        <v>3</v>
      </c>
      <c r="E54" s="3" t="s">
        <v>101</v>
      </c>
      <c r="F54" s="4">
        <v>1711</v>
      </c>
      <c r="G54" s="4">
        <v>1711</v>
      </c>
      <c r="H54" s="44"/>
      <c r="I54" s="4"/>
      <c r="J54" s="4">
        <f>SUM(G54:I54)</f>
        <v>1711</v>
      </c>
    </row>
    <row r="55" spans="3:10" ht="15">
      <c r="C55" s="6"/>
      <c r="D55" s="17">
        <f>SUM(D53:D54)</f>
        <v>8</v>
      </c>
      <c r="E55" s="3"/>
      <c r="F55" s="8">
        <f>SUM(F53:F54)</f>
        <v>4099.3</v>
      </c>
      <c r="G55" s="8">
        <f>SUM(G53:G54)</f>
        <v>4099.3</v>
      </c>
      <c r="H55" s="8">
        <f>SUM(H53:H54)</f>
        <v>0</v>
      </c>
      <c r="I55" s="8">
        <f>SUM(I53:I54)</f>
        <v>0</v>
      </c>
      <c r="J55" s="8">
        <f>SUM(J53:J54)</f>
        <v>4099.3</v>
      </c>
    </row>
    <row r="56" spans="2:10" ht="15">
      <c r="B56" s="7"/>
      <c r="C56" s="7"/>
      <c r="D56" s="11"/>
      <c r="E56" s="3"/>
      <c r="F56" s="15"/>
      <c r="G56" s="15"/>
      <c r="H56" s="44"/>
      <c r="I56" s="4"/>
      <c r="J56" s="4"/>
    </row>
    <row r="57" spans="2:10" ht="15">
      <c r="B57" s="7"/>
      <c r="C57" s="7"/>
      <c r="D57" s="11"/>
      <c r="E57" s="3"/>
      <c r="F57" s="4"/>
      <c r="G57" s="4"/>
      <c r="H57" s="44"/>
      <c r="I57" s="4"/>
      <c r="J57" s="4"/>
    </row>
    <row r="58" spans="1:10" ht="15">
      <c r="A58" t="s">
        <v>44</v>
      </c>
      <c r="B58" s="7">
        <v>41000</v>
      </c>
      <c r="C58" s="7"/>
      <c r="D58" s="11">
        <v>168</v>
      </c>
      <c r="E58" s="3"/>
      <c r="F58" s="4">
        <v>0</v>
      </c>
      <c r="G58" s="4">
        <v>0</v>
      </c>
      <c r="H58" s="44"/>
      <c r="I58" s="4"/>
      <c r="J58" s="4">
        <f aca="true" t="shared" si="3" ref="J58:J63">SUM(G58:I58)</f>
        <v>0</v>
      </c>
    </row>
    <row r="59" spans="1:10" ht="15">
      <c r="A59" t="s">
        <v>45</v>
      </c>
      <c r="B59" s="7">
        <v>41973</v>
      </c>
      <c r="C59" s="7"/>
      <c r="D59" s="11">
        <v>1</v>
      </c>
      <c r="E59" s="3" t="s">
        <v>46</v>
      </c>
      <c r="F59" s="4">
        <v>435</v>
      </c>
      <c r="G59" s="4">
        <v>435</v>
      </c>
      <c r="H59" s="44"/>
      <c r="I59" s="4"/>
      <c r="J59" s="4">
        <f t="shared" si="3"/>
        <v>435</v>
      </c>
    </row>
    <row r="60" spans="1:10" ht="15">
      <c r="A60" t="s">
        <v>45</v>
      </c>
      <c r="B60" s="7">
        <v>42215</v>
      </c>
      <c r="C60" s="7"/>
      <c r="D60" s="11">
        <v>1</v>
      </c>
      <c r="E60" s="3" t="s">
        <v>47</v>
      </c>
      <c r="F60" s="4">
        <v>405</v>
      </c>
      <c r="G60" s="4">
        <v>405</v>
      </c>
      <c r="H60" s="44"/>
      <c r="I60" s="4"/>
      <c r="J60" s="4">
        <f t="shared" si="3"/>
        <v>405</v>
      </c>
    </row>
    <row r="61" spans="1:10" ht="15">
      <c r="A61" t="s">
        <v>45</v>
      </c>
      <c r="B61" s="7">
        <v>42246</v>
      </c>
      <c r="C61" s="7"/>
      <c r="D61" s="11">
        <v>1</v>
      </c>
      <c r="E61" s="3" t="s">
        <v>48</v>
      </c>
      <c r="F61" s="4">
        <v>584</v>
      </c>
      <c r="G61" s="4">
        <v>584</v>
      </c>
      <c r="H61" s="44"/>
      <c r="I61" s="4"/>
      <c r="J61" s="4">
        <f t="shared" si="3"/>
        <v>584</v>
      </c>
    </row>
    <row r="62" spans="1:10" ht="15">
      <c r="A62" s="26" t="s">
        <v>45</v>
      </c>
      <c r="B62" s="27">
        <v>42786</v>
      </c>
      <c r="C62" s="27"/>
      <c r="D62" s="11">
        <v>1</v>
      </c>
      <c r="E62" s="3" t="s">
        <v>84</v>
      </c>
      <c r="F62" s="4">
        <v>769.17</v>
      </c>
      <c r="G62" s="4">
        <v>769.17</v>
      </c>
      <c r="H62" s="44"/>
      <c r="I62" s="4"/>
      <c r="J62" s="4">
        <f t="shared" si="3"/>
        <v>769.17</v>
      </c>
    </row>
    <row r="63" spans="1:10" ht="15">
      <c r="A63" s="22" t="s">
        <v>45</v>
      </c>
      <c r="B63" s="23">
        <v>43655</v>
      </c>
      <c r="C63" s="23"/>
      <c r="D63" s="34">
        <v>1</v>
      </c>
      <c r="E63" s="57" t="s">
        <v>147</v>
      </c>
      <c r="F63" s="58">
        <v>445</v>
      </c>
      <c r="G63" s="58">
        <v>0</v>
      </c>
      <c r="H63" s="58">
        <v>445</v>
      </c>
      <c r="I63" s="58"/>
      <c r="J63" s="58">
        <f t="shared" si="3"/>
        <v>445</v>
      </c>
    </row>
    <row r="64" spans="2:10" ht="15">
      <c r="B64" s="7"/>
      <c r="C64" s="7"/>
      <c r="D64" s="17">
        <f>SUM(D58:D63)</f>
        <v>173</v>
      </c>
      <c r="E64" s="3"/>
      <c r="F64" s="8">
        <f>SUM(F58:F63)</f>
        <v>2638.17</v>
      </c>
      <c r="G64" s="8">
        <f>SUM(G58:G63)</f>
        <v>2193.17</v>
      </c>
      <c r="H64" s="8">
        <f>SUM(H58:H63)</f>
        <v>445</v>
      </c>
      <c r="I64" s="8">
        <f>SUM(I58:I63)</f>
        <v>0</v>
      </c>
      <c r="J64" s="8">
        <f>SUM(J58:J63)</f>
        <v>2638.17</v>
      </c>
    </row>
    <row r="65" spans="2:10" ht="15">
      <c r="B65" s="7"/>
      <c r="C65" s="7"/>
      <c r="D65" s="18"/>
      <c r="E65" s="19"/>
      <c r="F65" s="9"/>
      <c r="G65" s="9"/>
      <c r="H65" s="44"/>
      <c r="I65" s="4"/>
      <c r="J65" s="4"/>
    </row>
    <row r="66" spans="1:10" ht="15">
      <c r="A66" s="16" t="s">
        <v>49</v>
      </c>
      <c r="B66" s="7"/>
      <c r="C66" s="7"/>
      <c r="D66" s="14"/>
      <c r="E66" s="3"/>
      <c r="F66" s="13"/>
      <c r="G66" s="13"/>
      <c r="H66" s="44"/>
      <c r="I66" s="4"/>
      <c r="J66" s="4"/>
    </row>
    <row r="67" spans="1:10" ht="15">
      <c r="A67" t="s">
        <v>49</v>
      </c>
      <c r="B67" s="7">
        <v>41000</v>
      </c>
      <c r="C67" s="7"/>
      <c r="D67" s="11">
        <v>100</v>
      </c>
      <c r="E67" s="3" t="s">
        <v>50</v>
      </c>
      <c r="F67" s="4">
        <v>0</v>
      </c>
      <c r="G67" s="4">
        <v>0</v>
      </c>
      <c r="H67" s="44"/>
      <c r="I67" s="4"/>
      <c r="J67" s="4">
        <f aca="true" t="shared" si="4" ref="J67:J90">SUM(G67:I67)</f>
        <v>0</v>
      </c>
    </row>
    <row r="68" spans="1:10" ht="15">
      <c r="A68" t="s">
        <v>49</v>
      </c>
      <c r="B68" s="7">
        <v>41157</v>
      </c>
      <c r="C68" s="7"/>
      <c r="D68" s="11">
        <v>3</v>
      </c>
      <c r="E68" s="3" t="s">
        <v>50</v>
      </c>
      <c r="F68" s="4">
        <v>695</v>
      </c>
      <c r="G68" s="4">
        <v>695</v>
      </c>
      <c r="H68" s="44"/>
      <c r="I68" s="4"/>
      <c r="J68" s="4">
        <f t="shared" si="4"/>
        <v>695</v>
      </c>
    </row>
    <row r="69" spans="1:10" ht="15">
      <c r="A69" t="s">
        <v>49</v>
      </c>
      <c r="B69" s="7">
        <v>41000</v>
      </c>
      <c r="C69" s="7"/>
      <c r="D69" s="11">
        <v>1</v>
      </c>
      <c r="E69" s="3" t="s">
        <v>50</v>
      </c>
      <c r="F69" s="4">
        <v>240</v>
      </c>
      <c r="G69" s="4">
        <v>240</v>
      </c>
      <c r="H69" s="44"/>
      <c r="I69" s="4"/>
      <c r="J69" s="4">
        <f t="shared" si="4"/>
        <v>240</v>
      </c>
    </row>
    <row r="70" spans="1:10" ht="15">
      <c r="A70" t="s">
        <v>49</v>
      </c>
      <c r="B70" s="7">
        <v>41484</v>
      </c>
      <c r="C70" s="7"/>
      <c r="D70" s="11">
        <v>15</v>
      </c>
      <c r="E70" s="3" t="s">
        <v>50</v>
      </c>
      <c r="F70" s="4">
        <v>675</v>
      </c>
      <c r="G70" s="4">
        <v>675</v>
      </c>
      <c r="H70" s="44"/>
      <c r="I70" s="4"/>
      <c r="J70" s="4">
        <f t="shared" si="4"/>
        <v>675</v>
      </c>
    </row>
    <row r="71" spans="1:10" ht="15">
      <c r="A71" t="s">
        <v>49</v>
      </c>
      <c r="B71" s="7">
        <v>41516</v>
      </c>
      <c r="C71" s="7"/>
      <c r="D71" s="11">
        <v>8</v>
      </c>
      <c r="E71" s="3" t="s">
        <v>50</v>
      </c>
      <c r="F71" s="4">
        <v>1752</v>
      </c>
      <c r="G71" s="4">
        <v>1752</v>
      </c>
      <c r="H71" s="44"/>
      <c r="I71" s="4"/>
      <c r="J71" s="4">
        <f t="shared" si="4"/>
        <v>1752</v>
      </c>
    </row>
    <row r="72" spans="1:10" ht="15">
      <c r="A72" t="s">
        <v>49</v>
      </c>
      <c r="B72" s="7">
        <v>41683</v>
      </c>
      <c r="C72" s="7"/>
      <c r="D72" s="11">
        <v>31</v>
      </c>
      <c r="E72" s="3" t="s">
        <v>50</v>
      </c>
      <c r="F72" s="4">
        <v>3869</v>
      </c>
      <c r="G72" s="4">
        <v>3869</v>
      </c>
      <c r="H72" s="44"/>
      <c r="I72" s="4"/>
      <c r="J72" s="4">
        <f t="shared" si="4"/>
        <v>3869</v>
      </c>
    </row>
    <row r="73" spans="1:10" ht="15">
      <c r="A73" t="s">
        <v>49</v>
      </c>
      <c r="B73" s="7">
        <v>41751</v>
      </c>
      <c r="C73" s="7"/>
      <c r="D73" s="11">
        <v>5</v>
      </c>
      <c r="E73" s="3" t="s">
        <v>50</v>
      </c>
      <c r="F73" s="4">
        <v>175</v>
      </c>
      <c r="G73" s="4">
        <v>175</v>
      </c>
      <c r="H73" s="44"/>
      <c r="I73" s="4"/>
      <c r="J73" s="4">
        <f t="shared" si="4"/>
        <v>175</v>
      </c>
    </row>
    <row r="74" spans="1:10" ht="15">
      <c r="A74" t="s">
        <v>49</v>
      </c>
      <c r="B74" s="7">
        <v>41779</v>
      </c>
      <c r="C74" s="7"/>
      <c r="D74" s="11">
        <v>25</v>
      </c>
      <c r="E74" s="3" t="s">
        <v>50</v>
      </c>
      <c r="F74" s="4">
        <v>2555</v>
      </c>
      <c r="G74" s="4">
        <v>2555</v>
      </c>
      <c r="H74" s="44"/>
      <c r="I74" s="4"/>
      <c r="J74" s="4">
        <f t="shared" si="4"/>
        <v>2555</v>
      </c>
    </row>
    <row r="75" spans="1:10" ht="15">
      <c r="A75" t="s">
        <v>49</v>
      </c>
      <c r="B75" s="7">
        <v>42048</v>
      </c>
      <c r="C75" s="7"/>
      <c r="D75" s="11">
        <v>25</v>
      </c>
      <c r="E75" s="3" t="s">
        <v>50</v>
      </c>
      <c r="F75" s="4">
        <v>2803</v>
      </c>
      <c r="G75" s="4">
        <v>2803</v>
      </c>
      <c r="H75" s="44"/>
      <c r="I75" s="4"/>
      <c r="J75" s="4">
        <f t="shared" si="4"/>
        <v>2803</v>
      </c>
    </row>
    <row r="76" spans="1:10" ht="15">
      <c r="A76" t="s">
        <v>49</v>
      </c>
      <c r="B76" s="7">
        <v>42241</v>
      </c>
      <c r="C76" s="7"/>
      <c r="D76" s="11">
        <v>20</v>
      </c>
      <c r="E76" s="3" t="s">
        <v>50</v>
      </c>
      <c r="F76" s="4">
        <v>3380</v>
      </c>
      <c r="G76" s="4">
        <v>3380</v>
      </c>
      <c r="H76" s="44"/>
      <c r="I76" s="4"/>
      <c r="J76" s="4">
        <f t="shared" si="4"/>
        <v>3380</v>
      </c>
    </row>
    <row r="77" spans="1:10" ht="15">
      <c r="A77" t="s">
        <v>49</v>
      </c>
      <c r="B77" s="7">
        <v>42438</v>
      </c>
      <c r="C77" s="7"/>
      <c r="D77" s="11">
        <v>18</v>
      </c>
      <c r="E77" s="3" t="s">
        <v>50</v>
      </c>
      <c r="F77" s="4">
        <v>2574</v>
      </c>
      <c r="G77" s="4">
        <v>2574</v>
      </c>
      <c r="H77" s="44"/>
      <c r="I77" s="4"/>
      <c r="J77" s="4">
        <f t="shared" si="4"/>
        <v>2574</v>
      </c>
    </row>
    <row r="78" spans="1:10" ht="15">
      <c r="A78" s="26" t="s">
        <v>49</v>
      </c>
      <c r="B78" s="27">
        <v>42542</v>
      </c>
      <c r="C78" s="27"/>
      <c r="D78" s="11">
        <v>30</v>
      </c>
      <c r="E78" s="3" t="s">
        <v>50</v>
      </c>
      <c r="F78" s="4">
        <v>6270</v>
      </c>
      <c r="G78" s="4">
        <v>6270</v>
      </c>
      <c r="H78" s="44"/>
      <c r="I78" s="4"/>
      <c r="J78" s="4">
        <f t="shared" si="4"/>
        <v>6270</v>
      </c>
    </row>
    <row r="79" spans="1:10" ht="15">
      <c r="A79" s="26" t="s">
        <v>49</v>
      </c>
      <c r="B79" s="27">
        <v>42600</v>
      </c>
      <c r="C79" s="27"/>
      <c r="D79" s="11">
        <v>30</v>
      </c>
      <c r="E79" s="3" t="s">
        <v>50</v>
      </c>
      <c r="F79" s="4">
        <v>4290</v>
      </c>
      <c r="G79" s="4">
        <v>4290</v>
      </c>
      <c r="H79" s="44"/>
      <c r="I79" s="4"/>
      <c r="J79" s="4">
        <f t="shared" si="4"/>
        <v>4290</v>
      </c>
    </row>
    <row r="80" spans="1:10" ht="15">
      <c r="A80" s="26" t="s">
        <v>49</v>
      </c>
      <c r="B80" s="27">
        <v>42772</v>
      </c>
      <c r="C80" s="27"/>
      <c r="D80" s="11">
        <v>24</v>
      </c>
      <c r="E80" s="3" t="s">
        <v>50</v>
      </c>
      <c r="F80" s="4">
        <v>4776</v>
      </c>
      <c r="G80" s="4">
        <v>4776</v>
      </c>
      <c r="H80" s="44"/>
      <c r="I80" s="4"/>
      <c r="J80" s="4">
        <f t="shared" si="4"/>
        <v>4776</v>
      </c>
    </row>
    <row r="81" spans="1:10" ht="15">
      <c r="A81" s="26" t="s">
        <v>49</v>
      </c>
      <c r="B81" s="27">
        <v>42779</v>
      </c>
      <c r="C81" s="27"/>
      <c r="D81" s="11">
        <v>24</v>
      </c>
      <c r="E81" s="3" t="s">
        <v>50</v>
      </c>
      <c r="F81" s="4">
        <v>4776</v>
      </c>
      <c r="G81" s="4">
        <v>4776</v>
      </c>
      <c r="H81" s="44"/>
      <c r="I81" s="4"/>
      <c r="J81" s="4">
        <f t="shared" si="4"/>
        <v>4776</v>
      </c>
    </row>
    <row r="82" spans="1:10" ht="15">
      <c r="A82" s="26" t="s">
        <v>49</v>
      </c>
      <c r="B82" s="27">
        <v>42793</v>
      </c>
      <c r="C82" s="27"/>
      <c r="D82" s="11">
        <v>27</v>
      </c>
      <c r="E82" s="3" t="s">
        <v>50</v>
      </c>
      <c r="F82" s="4">
        <v>5373</v>
      </c>
      <c r="G82" s="4">
        <v>5373</v>
      </c>
      <c r="H82" s="44"/>
      <c r="I82" s="4"/>
      <c r="J82" s="4">
        <f t="shared" si="4"/>
        <v>5373</v>
      </c>
    </row>
    <row r="83" spans="1:10" ht="15">
      <c r="A83" s="26" t="s">
        <v>49</v>
      </c>
      <c r="B83" s="27">
        <v>42870</v>
      </c>
      <c r="C83" s="27"/>
      <c r="D83" s="11">
        <v>24</v>
      </c>
      <c r="E83" s="3" t="s">
        <v>50</v>
      </c>
      <c r="F83" s="4">
        <v>4824</v>
      </c>
      <c r="G83" s="4">
        <v>4824</v>
      </c>
      <c r="H83" s="44"/>
      <c r="I83" s="4"/>
      <c r="J83" s="4">
        <f t="shared" si="4"/>
        <v>4824</v>
      </c>
    </row>
    <row r="84" spans="1:10" ht="15">
      <c r="A84" s="26" t="s">
        <v>49</v>
      </c>
      <c r="B84" s="27">
        <v>42929</v>
      </c>
      <c r="C84" s="27"/>
      <c r="D84" s="11">
        <v>15</v>
      </c>
      <c r="E84" s="3" t="s">
        <v>50</v>
      </c>
      <c r="F84" s="4">
        <v>3015</v>
      </c>
      <c r="G84" s="4">
        <v>3015</v>
      </c>
      <c r="H84" s="44"/>
      <c r="I84" s="4"/>
      <c r="J84" s="4">
        <f t="shared" si="4"/>
        <v>3015</v>
      </c>
    </row>
    <row r="85" spans="1:10" ht="15">
      <c r="A85" s="26" t="s">
        <v>49</v>
      </c>
      <c r="B85" s="27">
        <v>43020</v>
      </c>
      <c r="C85" s="27"/>
      <c r="D85" s="41">
        <v>30</v>
      </c>
      <c r="E85" s="3" t="s">
        <v>50</v>
      </c>
      <c r="F85" s="4">
        <v>6030</v>
      </c>
      <c r="G85" s="4">
        <v>6030</v>
      </c>
      <c r="H85" s="44"/>
      <c r="I85" s="4"/>
      <c r="J85" s="4">
        <f t="shared" si="4"/>
        <v>6030</v>
      </c>
    </row>
    <row r="86" spans="1:10" ht="15">
      <c r="A86" s="26" t="s">
        <v>49</v>
      </c>
      <c r="B86" s="27">
        <v>43213</v>
      </c>
      <c r="C86" s="27"/>
      <c r="D86" s="41">
        <v>20</v>
      </c>
      <c r="E86" s="3" t="s">
        <v>50</v>
      </c>
      <c r="F86" s="4">
        <v>4020</v>
      </c>
      <c r="G86" s="4">
        <v>4020</v>
      </c>
      <c r="H86" s="4"/>
      <c r="I86" s="4"/>
      <c r="J86" s="4">
        <f t="shared" si="4"/>
        <v>4020</v>
      </c>
    </row>
    <row r="87" spans="1:10" ht="15">
      <c r="A87" s="26" t="s">
        <v>49</v>
      </c>
      <c r="B87" s="27">
        <v>43298</v>
      </c>
      <c r="C87" s="27"/>
      <c r="D87" s="41">
        <v>25</v>
      </c>
      <c r="E87" s="3" t="s">
        <v>50</v>
      </c>
      <c r="F87" s="4">
        <v>5025</v>
      </c>
      <c r="G87" s="4">
        <v>5025</v>
      </c>
      <c r="H87" s="4"/>
      <c r="I87" s="4"/>
      <c r="J87" s="4">
        <f t="shared" si="4"/>
        <v>5025</v>
      </c>
    </row>
    <row r="88" spans="1:10" ht="15">
      <c r="A88" s="26" t="s">
        <v>49</v>
      </c>
      <c r="B88" s="27">
        <v>43412</v>
      </c>
      <c r="C88" s="27"/>
      <c r="D88" s="41">
        <v>25</v>
      </c>
      <c r="E88" s="3" t="s">
        <v>50</v>
      </c>
      <c r="F88" s="4">
        <v>5025</v>
      </c>
      <c r="G88" s="4">
        <v>5025</v>
      </c>
      <c r="H88" s="4"/>
      <c r="I88" s="4"/>
      <c r="J88" s="4">
        <f t="shared" si="4"/>
        <v>5025</v>
      </c>
    </row>
    <row r="89" spans="1:10" ht="15">
      <c r="A89" s="22" t="s">
        <v>49</v>
      </c>
      <c r="B89" s="23">
        <v>43570</v>
      </c>
      <c r="C89" s="23"/>
      <c r="D89" s="34">
        <v>12</v>
      </c>
      <c r="E89" s="57" t="s">
        <v>50</v>
      </c>
      <c r="F89" s="58">
        <v>2412</v>
      </c>
      <c r="G89" s="58">
        <v>0</v>
      </c>
      <c r="H89" s="58">
        <v>2412</v>
      </c>
      <c r="I89" s="58"/>
      <c r="J89" s="58">
        <f t="shared" si="4"/>
        <v>2412</v>
      </c>
    </row>
    <row r="90" spans="1:10" ht="15">
      <c r="A90" s="22" t="s">
        <v>49</v>
      </c>
      <c r="B90" s="23">
        <v>43712</v>
      </c>
      <c r="C90" s="23"/>
      <c r="D90" s="34">
        <v>12</v>
      </c>
      <c r="E90" s="57" t="s">
        <v>50</v>
      </c>
      <c r="F90" s="58">
        <v>2412</v>
      </c>
      <c r="G90" s="58">
        <v>0</v>
      </c>
      <c r="H90" s="58">
        <v>2412</v>
      </c>
      <c r="I90" s="58"/>
      <c r="J90" s="58">
        <f t="shared" si="4"/>
        <v>2412</v>
      </c>
    </row>
    <row r="91" spans="2:10" ht="15">
      <c r="B91" s="7"/>
      <c r="C91" s="7"/>
      <c r="D91" s="17">
        <f>SUM(D67:D90)</f>
        <v>549</v>
      </c>
      <c r="E91" s="3"/>
      <c r="F91" s="8">
        <f>SUM(F67:F90)</f>
        <v>76966</v>
      </c>
      <c r="G91" s="8">
        <f>SUM(G67:G90)</f>
        <v>72142</v>
      </c>
      <c r="H91" s="8">
        <f>SUM(H67:H90)</f>
        <v>4824</v>
      </c>
      <c r="I91" s="8">
        <f>SUM(I67:I90)</f>
        <v>0</v>
      </c>
      <c r="J91" s="8">
        <f>SUM(J67:J90)</f>
        <v>76966</v>
      </c>
    </row>
    <row r="92" spans="2:10" ht="15">
      <c r="B92" s="7"/>
      <c r="C92" s="7"/>
      <c r="D92" s="11"/>
      <c r="E92" s="3"/>
      <c r="F92" s="4"/>
      <c r="G92" s="11"/>
      <c r="H92" s="44"/>
      <c r="I92" s="4"/>
      <c r="J92" s="4"/>
    </row>
    <row r="93" spans="1:10" ht="15">
      <c r="A93" s="16" t="s">
        <v>51</v>
      </c>
      <c r="B93" s="7"/>
      <c r="C93" s="7"/>
      <c r="D93" s="11"/>
      <c r="E93" s="3"/>
      <c r="F93" s="4"/>
      <c r="G93" s="4"/>
      <c r="H93" s="44"/>
      <c r="I93" s="4"/>
      <c r="J93" s="4"/>
    </row>
    <row r="94" spans="1:10" ht="15">
      <c r="A94" t="s">
        <v>52</v>
      </c>
      <c r="B94" s="7">
        <v>41000</v>
      </c>
      <c r="C94" s="7"/>
      <c r="D94" s="11">
        <v>1</v>
      </c>
      <c r="E94" s="3" t="s">
        <v>129</v>
      </c>
      <c r="F94" s="4">
        <v>0</v>
      </c>
      <c r="G94" s="4">
        <v>0</v>
      </c>
      <c r="H94" s="44"/>
      <c r="I94" s="4"/>
      <c r="J94" s="4">
        <f aca="true" t="shared" si="5" ref="J94:J106">SUM(G94:I94)</f>
        <v>0</v>
      </c>
    </row>
    <row r="95" spans="1:10" ht="15">
      <c r="A95" t="s">
        <v>53</v>
      </c>
      <c r="B95" s="7">
        <v>42296</v>
      </c>
      <c r="C95" s="7"/>
      <c r="D95" s="11">
        <v>1</v>
      </c>
      <c r="E95" s="3" t="s">
        <v>129</v>
      </c>
      <c r="F95" s="4">
        <v>4586</v>
      </c>
      <c r="G95" s="4">
        <v>4586</v>
      </c>
      <c r="H95" s="44"/>
      <c r="I95" s="4"/>
      <c r="J95" s="4">
        <f t="shared" si="5"/>
        <v>4586</v>
      </c>
    </row>
    <row r="96" spans="1:10" ht="15">
      <c r="A96" t="s">
        <v>54</v>
      </c>
      <c r="B96" s="7">
        <v>42296</v>
      </c>
      <c r="C96" s="7"/>
      <c r="D96" s="11">
        <v>1</v>
      </c>
      <c r="E96" s="3" t="s">
        <v>129</v>
      </c>
      <c r="F96" s="4">
        <v>12474.12</v>
      </c>
      <c r="G96" s="4">
        <v>12474.12</v>
      </c>
      <c r="H96" s="44"/>
      <c r="I96" s="4"/>
      <c r="J96" s="4">
        <f t="shared" si="5"/>
        <v>12474.12</v>
      </c>
    </row>
    <row r="97" spans="1:10" ht="15">
      <c r="A97" t="s">
        <v>55</v>
      </c>
      <c r="B97" s="7">
        <v>42296</v>
      </c>
      <c r="C97" s="7"/>
      <c r="D97" s="11">
        <v>6</v>
      </c>
      <c r="E97" s="3" t="s">
        <v>129</v>
      </c>
      <c r="F97" s="4">
        <v>3000</v>
      </c>
      <c r="G97" s="4">
        <v>3000</v>
      </c>
      <c r="H97" s="44"/>
      <c r="I97" s="4"/>
      <c r="J97" s="4">
        <f t="shared" si="5"/>
        <v>3000</v>
      </c>
    </row>
    <row r="98" spans="1:10" ht="15">
      <c r="A98" t="s">
        <v>56</v>
      </c>
      <c r="B98" s="7">
        <v>42296</v>
      </c>
      <c r="C98" s="7"/>
      <c r="D98" s="11">
        <v>6</v>
      </c>
      <c r="E98" s="3" t="s">
        <v>129</v>
      </c>
      <c r="F98" s="4">
        <v>5442</v>
      </c>
      <c r="G98" s="4">
        <v>5442</v>
      </c>
      <c r="H98" s="44"/>
      <c r="I98" s="4"/>
      <c r="J98" s="4">
        <f t="shared" si="5"/>
        <v>5442</v>
      </c>
    </row>
    <row r="99" spans="1:10" ht="15">
      <c r="A99" s="26" t="s">
        <v>56</v>
      </c>
      <c r="B99" s="27">
        <v>42472</v>
      </c>
      <c r="C99" s="27"/>
      <c r="D99" s="11">
        <v>2</v>
      </c>
      <c r="E99" s="3" t="s">
        <v>129</v>
      </c>
      <c r="F99" s="4">
        <v>1560.48</v>
      </c>
      <c r="G99" s="4">
        <v>1560.48</v>
      </c>
      <c r="H99" s="44"/>
      <c r="I99" s="4"/>
      <c r="J99" s="4">
        <f t="shared" si="5"/>
        <v>1560.48</v>
      </c>
    </row>
    <row r="100" spans="1:10" ht="15">
      <c r="A100" t="s">
        <v>82</v>
      </c>
      <c r="B100" s="7">
        <v>42296</v>
      </c>
      <c r="C100" s="7"/>
      <c r="D100" s="11">
        <v>1</v>
      </c>
      <c r="E100" s="3" t="s">
        <v>129</v>
      </c>
      <c r="F100" s="4">
        <v>937</v>
      </c>
      <c r="G100" s="4">
        <v>937</v>
      </c>
      <c r="H100" s="44"/>
      <c r="I100" s="4"/>
      <c r="J100" s="4">
        <f t="shared" si="5"/>
        <v>937</v>
      </c>
    </row>
    <row r="101" spans="1:10" ht="15">
      <c r="A101" t="s">
        <v>57</v>
      </c>
      <c r="B101" s="7">
        <v>42296</v>
      </c>
      <c r="C101" s="7"/>
      <c r="D101" s="11">
        <v>1</v>
      </c>
      <c r="E101" s="3" t="s">
        <v>129</v>
      </c>
      <c r="F101" s="4">
        <v>1320</v>
      </c>
      <c r="G101" s="4">
        <v>1320</v>
      </c>
      <c r="H101" s="45"/>
      <c r="I101" s="4"/>
      <c r="J101" s="4">
        <f t="shared" si="5"/>
        <v>1320</v>
      </c>
    </row>
    <row r="102" spans="1:10" ht="15">
      <c r="A102" t="s">
        <v>55</v>
      </c>
      <c r="B102" s="7">
        <v>42370</v>
      </c>
      <c r="C102" s="7"/>
      <c r="D102" s="11">
        <v>2</v>
      </c>
      <c r="E102" s="3" t="s">
        <v>129</v>
      </c>
      <c r="F102" s="4">
        <v>1611</v>
      </c>
      <c r="G102" s="4">
        <v>1611</v>
      </c>
      <c r="H102" s="44"/>
      <c r="I102" s="4"/>
      <c r="J102" s="4">
        <f t="shared" si="5"/>
        <v>1611</v>
      </c>
    </row>
    <row r="103" spans="1:10" ht="15">
      <c r="A103" s="26" t="s">
        <v>130</v>
      </c>
      <c r="B103" s="27">
        <v>43404</v>
      </c>
      <c r="C103" s="27"/>
      <c r="D103" s="41">
        <v>1</v>
      </c>
      <c r="E103" s="3" t="s">
        <v>129</v>
      </c>
      <c r="F103" s="4">
        <v>3500</v>
      </c>
      <c r="G103" s="4">
        <v>3500</v>
      </c>
      <c r="H103" s="44"/>
      <c r="I103" s="4"/>
      <c r="J103" s="4">
        <f t="shared" si="5"/>
        <v>3500</v>
      </c>
    </row>
    <row r="104" spans="1:10" ht="15">
      <c r="A104" s="26" t="s">
        <v>91</v>
      </c>
      <c r="B104" s="27">
        <v>42962</v>
      </c>
      <c r="C104" s="27"/>
      <c r="D104" s="11">
        <v>1</v>
      </c>
      <c r="E104" s="3" t="s">
        <v>129</v>
      </c>
      <c r="F104" s="4">
        <v>544.9</v>
      </c>
      <c r="G104" s="4">
        <v>544.9</v>
      </c>
      <c r="H104" s="44"/>
      <c r="I104" s="4"/>
      <c r="J104" s="4">
        <f t="shared" si="5"/>
        <v>544.9</v>
      </c>
    </row>
    <row r="105" spans="1:10" ht="15">
      <c r="A105" s="26" t="s">
        <v>95</v>
      </c>
      <c r="B105" s="27">
        <v>42985</v>
      </c>
      <c r="C105" s="27"/>
      <c r="D105" s="11">
        <v>1</v>
      </c>
      <c r="E105" s="3" t="s">
        <v>129</v>
      </c>
      <c r="F105" s="4">
        <v>26229.52</v>
      </c>
      <c r="G105" s="4">
        <v>26229.52</v>
      </c>
      <c r="H105" s="44"/>
      <c r="I105" s="4"/>
      <c r="J105" s="4">
        <f t="shared" si="5"/>
        <v>26229.52</v>
      </c>
    </row>
    <row r="106" spans="1:10" ht="15">
      <c r="A106" s="26" t="s">
        <v>96</v>
      </c>
      <c r="B106" s="27">
        <v>43006</v>
      </c>
      <c r="C106" s="27"/>
      <c r="D106" s="11">
        <v>2</v>
      </c>
      <c r="E106" s="3" t="s">
        <v>129</v>
      </c>
      <c r="F106" s="4">
        <v>2053.76</v>
      </c>
      <c r="G106" s="4">
        <v>2053.76</v>
      </c>
      <c r="H106" s="44"/>
      <c r="I106" s="4"/>
      <c r="J106" s="4">
        <f t="shared" si="5"/>
        <v>2053.76</v>
      </c>
    </row>
    <row r="107" spans="2:10" ht="15">
      <c r="B107" s="7"/>
      <c r="C107" s="7"/>
      <c r="D107" s="11"/>
      <c r="E107" s="3"/>
      <c r="F107" s="8">
        <f>SUM(F94:F106)</f>
        <v>63258.780000000006</v>
      </c>
      <c r="G107" s="8">
        <f>SUM(G94:G106)</f>
        <v>63258.780000000006</v>
      </c>
      <c r="H107" s="8">
        <f>SUM(H94:H106)</f>
        <v>0</v>
      </c>
      <c r="I107" s="8">
        <f>SUM(I94:I106)</f>
        <v>0</v>
      </c>
      <c r="J107" s="8">
        <f>SUM(J94:J106)</f>
        <v>63258.780000000006</v>
      </c>
    </row>
    <row r="108" spans="2:10" ht="15">
      <c r="B108" s="7"/>
      <c r="C108" s="7"/>
      <c r="D108" s="11"/>
      <c r="E108" s="3"/>
      <c r="F108" s="9"/>
      <c r="G108" s="9"/>
      <c r="H108" s="44"/>
      <c r="I108" s="4"/>
      <c r="J108" s="4"/>
    </row>
    <row r="109" spans="1:10" ht="15">
      <c r="A109" s="16" t="s">
        <v>92</v>
      </c>
      <c r="B109" s="7"/>
      <c r="C109" s="7"/>
      <c r="D109" s="11"/>
      <c r="E109" s="3"/>
      <c r="F109" s="9"/>
      <c r="G109" s="9"/>
      <c r="H109" s="44"/>
      <c r="I109" s="4"/>
      <c r="J109" s="4"/>
    </row>
    <row r="110" spans="1:10" ht="15">
      <c r="A110" t="s">
        <v>93</v>
      </c>
      <c r="B110" s="7"/>
      <c r="C110" s="7"/>
      <c r="D110" s="11">
        <v>6</v>
      </c>
      <c r="E110" s="3" t="s">
        <v>50</v>
      </c>
      <c r="F110" s="32">
        <v>13509</v>
      </c>
      <c r="G110" s="32">
        <v>13509</v>
      </c>
      <c r="H110" s="4"/>
      <c r="I110" s="4"/>
      <c r="J110" s="4">
        <f aca="true" t="shared" si="6" ref="J110:J115">SUM(G110:I110)</f>
        <v>13509</v>
      </c>
    </row>
    <row r="111" spans="1:10" ht="15">
      <c r="A111" s="26" t="s">
        <v>113</v>
      </c>
      <c r="B111" s="27">
        <v>43207</v>
      </c>
      <c r="C111" s="27"/>
      <c r="D111" s="56" t="s">
        <v>114</v>
      </c>
      <c r="E111" s="53" t="s">
        <v>114</v>
      </c>
      <c r="F111" s="4">
        <v>4344</v>
      </c>
      <c r="G111" s="4">
        <v>4344</v>
      </c>
      <c r="H111" s="4"/>
      <c r="I111" s="4"/>
      <c r="J111" s="4">
        <f t="shared" si="6"/>
        <v>4344</v>
      </c>
    </row>
    <row r="112" spans="1:10" ht="15">
      <c r="A112" s="26" t="s">
        <v>93</v>
      </c>
      <c r="B112" s="27">
        <v>43207</v>
      </c>
      <c r="C112" s="27"/>
      <c r="D112" s="41">
        <v>2</v>
      </c>
      <c r="E112" s="3" t="s">
        <v>50</v>
      </c>
      <c r="F112" s="4">
        <v>5498</v>
      </c>
      <c r="G112" s="4">
        <v>5498</v>
      </c>
      <c r="H112" s="4"/>
      <c r="I112" s="4"/>
      <c r="J112" s="4">
        <f t="shared" si="6"/>
        <v>5498</v>
      </c>
    </row>
    <row r="113" spans="1:10" ht="15">
      <c r="A113" s="26" t="s">
        <v>93</v>
      </c>
      <c r="B113" s="27">
        <v>43319</v>
      </c>
      <c r="C113" s="27"/>
      <c r="D113" s="41">
        <v>1</v>
      </c>
      <c r="E113" s="3" t="s">
        <v>50</v>
      </c>
      <c r="F113" s="4">
        <v>2600</v>
      </c>
      <c r="G113" s="4">
        <v>2600</v>
      </c>
      <c r="H113" s="4"/>
      <c r="I113" s="4"/>
      <c r="J113" s="4">
        <f t="shared" si="6"/>
        <v>2600</v>
      </c>
    </row>
    <row r="114" spans="1:10" ht="15">
      <c r="A114" s="26" t="s">
        <v>93</v>
      </c>
      <c r="B114" s="27">
        <v>43489</v>
      </c>
      <c r="C114" s="27"/>
      <c r="D114" s="41">
        <v>2</v>
      </c>
      <c r="E114" s="3" t="s">
        <v>50</v>
      </c>
      <c r="F114" s="4">
        <v>5798</v>
      </c>
      <c r="G114" s="4">
        <v>5798</v>
      </c>
      <c r="H114" s="4"/>
      <c r="I114" s="4"/>
      <c r="J114" s="4">
        <f t="shared" si="6"/>
        <v>5798</v>
      </c>
    </row>
    <row r="115" spans="1:10" ht="15">
      <c r="A115" s="22" t="s">
        <v>150</v>
      </c>
      <c r="B115" s="23">
        <v>43809</v>
      </c>
      <c r="C115" s="23"/>
      <c r="D115" s="34">
        <v>1</v>
      </c>
      <c r="E115" s="57" t="s">
        <v>72</v>
      </c>
      <c r="F115" s="58">
        <v>2795</v>
      </c>
      <c r="G115" s="58">
        <v>0</v>
      </c>
      <c r="H115" s="58">
        <v>2795</v>
      </c>
      <c r="I115" s="58"/>
      <c r="J115" s="58">
        <f t="shared" si="6"/>
        <v>2795</v>
      </c>
    </row>
    <row r="116" spans="2:10" ht="15">
      <c r="B116" s="7"/>
      <c r="C116" s="7"/>
      <c r="D116" s="17">
        <f>SUM(D110:D115)</f>
        <v>12</v>
      </c>
      <c r="E116" s="3"/>
      <c r="F116" s="8">
        <f>SUM(F110:F115)</f>
        <v>34544</v>
      </c>
      <c r="G116" s="8">
        <f>SUM(G110:G115)</f>
        <v>31749</v>
      </c>
      <c r="H116" s="8">
        <f>SUM(H110:H115)</f>
        <v>2795</v>
      </c>
      <c r="I116" s="8">
        <f>SUM(I110:I115)</f>
        <v>0</v>
      </c>
      <c r="J116" s="8">
        <f>SUM(J110:J115)</f>
        <v>34544</v>
      </c>
    </row>
    <row r="117" spans="1:10" ht="15">
      <c r="A117" s="16" t="s">
        <v>58</v>
      </c>
      <c r="B117" s="7"/>
      <c r="C117" s="7"/>
      <c r="D117" s="11"/>
      <c r="E117" s="3"/>
      <c r="F117" s="4"/>
      <c r="G117" s="4"/>
      <c r="H117" s="54"/>
      <c r="I117" s="54"/>
      <c r="J117" s="54"/>
    </row>
    <row r="118" spans="1:10" ht="15">
      <c r="A118" t="s">
        <v>59</v>
      </c>
      <c r="B118" s="7">
        <v>40269</v>
      </c>
      <c r="C118" s="7"/>
      <c r="D118" s="11">
        <v>1</v>
      </c>
      <c r="E118" s="3"/>
      <c r="F118" s="4">
        <v>1</v>
      </c>
      <c r="G118" s="4">
        <v>1</v>
      </c>
      <c r="H118" s="44"/>
      <c r="I118" s="4"/>
      <c r="J118" s="4">
        <f aca="true" t="shared" si="7" ref="J118:J125">SUM(G118:I118)</f>
        <v>1</v>
      </c>
    </row>
    <row r="119" spans="1:10" ht="15">
      <c r="A119" t="s">
        <v>60</v>
      </c>
      <c r="B119" s="7">
        <v>40269</v>
      </c>
      <c r="C119" s="7"/>
      <c r="D119" s="11">
        <v>1</v>
      </c>
      <c r="E119" s="3"/>
      <c r="F119" s="4">
        <v>1</v>
      </c>
      <c r="G119" s="4">
        <v>1</v>
      </c>
      <c r="H119" s="44"/>
      <c r="I119" s="4"/>
      <c r="J119" s="4">
        <f t="shared" si="7"/>
        <v>1</v>
      </c>
    </row>
    <row r="120" spans="1:10" ht="15">
      <c r="A120" t="s">
        <v>61</v>
      </c>
      <c r="B120" s="7">
        <v>40269</v>
      </c>
      <c r="C120" s="7"/>
      <c r="D120" s="11">
        <v>1</v>
      </c>
      <c r="E120" s="3"/>
      <c r="F120" s="4">
        <v>1</v>
      </c>
      <c r="G120" s="4">
        <v>1</v>
      </c>
      <c r="H120" s="44"/>
      <c r="I120" s="4"/>
      <c r="J120" s="4">
        <f t="shared" si="7"/>
        <v>1</v>
      </c>
    </row>
    <row r="121" spans="1:10" ht="15">
      <c r="A121" t="s">
        <v>62</v>
      </c>
      <c r="B121" s="7">
        <v>40269</v>
      </c>
      <c r="C121" s="7"/>
      <c r="D121" s="11">
        <v>1</v>
      </c>
      <c r="E121" s="3"/>
      <c r="F121" s="4">
        <v>1</v>
      </c>
      <c r="G121" s="4">
        <v>1</v>
      </c>
      <c r="H121" s="44"/>
      <c r="I121" s="4"/>
      <c r="J121" s="4">
        <f t="shared" si="7"/>
        <v>1</v>
      </c>
    </row>
    <row r="122" spans="1:10" ht="15">
      <c r="A122" t="s">
        <v>63</v>
      </c>
      <c r="B122" s="7">
        <v>40269</v>
      </c>
      <c r="C122" s="7"/>
      <c r="D122" s="11">
        <v>1</v>
      </c>
      <c r="E122" s="3"/>
      <c r="F122" s="4">
        <v>2</v>
      </c>
      <c r="G122" s="4">
        <v>2</v>
      </c>
      <c r="H122" s="44"/>
      <c r="I122" s="4"/>
      <c r="J122" s="4">
        <f t="shared" si="7"/>
        <v>2</v>
      </c>
    </row>
    <row r="123" spans="1:10" ht="15">
      <c r="A123" t="s">
        <v>65</v>
      </c>
      <c r="B123" s="7">
        <v>40269</v>
      </c>
      <c r="C123" s="7"/>
      <c r="D123" s="11">
        <v>1</v>
      </c>
      <c r="E123" s="3"/>
      <c r="F123" s="4">
        <v>1</v>
      </c>
      <c r="G123" s="4">
        <v>1</v>
      </c>
      <c r="H123" s="44"/>
      <c r="I123" s="4"/>
      <c r="J123" s="4">
        <f t="shared" si="7"/>
        <v>1</v>
      </c>
    </row>
    <row r="124" spans="1:10" ht="15">
      <c r="A124" t="s">
        <v>64</v>
      </c>
      <c r="B124" s="7">
        <v>40269</v>
      </c>
      <c r="C124" s="7"/>
      <c r="D124" s="11">
        <v>1</v>
      </c>
      <c r="E124" s="3"/>
      <c r="F124" s="4">
        <v>1</v>
      </c>
      <c r="G124" s="4">
        <v>1</v>
      </c>
      <c r="H124" s="44"/>
      <c r="I124" s="4"/>
      <c r="J124" s="4">
        <f t="shared" si="7"/>
        <v>1</v>
      </c>
    </row>
    <row r="125" spans="1:10" ht="15">
      <c r="A125" t="s">
        <v>66</v>
      </c>
      <c r="B125" s="7">
        <v>40269</v>
      </c>
      <c r="C125" s="7"/>
      <c r="D125" s="11">
        <v>1</v>
      </c>
      <c r="E125" s="3"/>
      <c r="F125" s="4">
        <v>1</v>
      </c>
      <c r="G125" s="4">
        <v>1</v>
      </c>
      <c r="H125" s="44"/>
      <c r="I125" s="4"/>
      <c r="J125" s="4">
        <f t="shared" si="7"/>
        <v>1</v>
      </c>
    </row>
    <row r="126" spans="2:10" ht="15">
      <c r="B126" s="7"/>
      <c r="C126" s="7"/>
      <c r="D126" s="17">
        <f>SUM(D118:D125)</f>
        <v>8</v>
      </c>
      <c r="E126" s="3"/>
      <c r="F126" s="8">
        <f>SUM(F118:F125)</f>
        <v>9</v>
      </c>
      <c r="G126" s="8">
        <f>SUM(G118:G125)</f>
        <v>9</v>
      </c>
      <c r="H126" s="8">
        <f>SUM(H118:H125)</f>
        <v>0</v>
      </c>
      <c r="I126" s="8">
        <f>SUM(I118:I125)</f>
        <v>0</v>
      </c>
      <c r="J126" s="8">
        <f>SUM(J118:J125)</f>
        <v>9</v>
      </c>
    </row>
    <row r="127" spans="2:10" ht="15">
      <c r="B127" s="7"/>
      <c r="C127" s="7"/>
      <c r="D127" s="11"/>
      <c r="E127" s="3"/>
      <c r="F127" s="4"/>
      <c r="G127" s="4"/>
      <c r="H127" s="44"/>
      <c r="I127" s="4"/>
      <c r="J127" s="4"/>
    </row>
    <row r="128" spans="1:10" ht="15">
      <c r="A128" s="16" t="s">
        <v>67</v>
      </c>
      <c r="B128" s="7"/>
      <c r="C128" s="7"/>
      <c r="D128" s="11"/>
      <c r="E128" s="3"/>
      <c r="F128" s="4"/>
      <c r="G128" s="4"/>
      <c r="H128" s="44"/>
      <c r="I128" s="4"/>
      <c r="J128" s="4"/>
    </row>
    <row r="129" spans="1:10" ht="15">
      <c r="A129" t="s">
        <v>37</v>
      </c>
      <c r="B129" s="7">
        <v>40269</v>
      </c>
      <c r="C129" s="7"/>
      <c r="D129" s="11">
        <v>10</v>
      </c>
      <c r="E129" s="3"/>
      <c r="F129" s="4"/>
      <c r="G129" s="4">
        <v>0</v>
      </c>
      <c r="H129" s="4"/>
      <c r="I129" s="4"/>
      <c r="J129" s="4">
        <f aca="true" t="shared" si="8" ref="J129:J134">SUM(G129:I129)</f>
        <v>0</v>
      </c>
    </row>
    <row r="130" spans="1:10" ht="15">
      <c r="A130" s="26" t="s">
        <v>131</v>
      </c>
      <c r="B130" s="27">
        <v>43486</v>
      </c>
      <c r="C130" s="27"/>
      <c r="D130" s="56" t="s">
        <v>114</v>
      </c>
      <c r="E130" s="3" t="s">
        <v>62</v>
      </c>
      <c r="F130" s="4">
        <v>4330</v>
      </c>
      <c r="G130" s="4">
        <v>4330</v>
      </c>
      <c r="H130" s="4"/>
      <c r="I130" s="4"/>
      <c r="J130" s="4">
        <f t="shared" si="8"/>
        <v>4330</v>
      </c>
    </row>
    <row r="131" spans="1:10" ht="15">
      <c r="A131" s="22" t="s">
        <v>139</v>
      </c>
      <c r="B131" s="23">
        <v>43622</v>
      </c>
      <c r="C131" s="23"/>
      <c r="D131" s="49" t="s">
        <v>114</v>
      </c>
      <c r="E131" s="57" t="s">
        <v>140</v>
      </c>
      <c r="F131" s="58">
        <v>74049.89</v>
      </c>
      <c r="G131" s="58">
        <v>0</v>
      </c>
      <c r="H131" s="58">
        <v>74049.89</v>
      </c>
      <c r="I131" s="58"/>
      <c r="J131" s="58">
        <f t="shared" si="8"/>
        <v>74049.89</v>
      </c>
    </row>
    <row r="132" spans="1:10" ht="15">
      <c r="A132" s="22" t="s">
        <v>152</v>
      </c>
      <c r="B132" s="23">
        <v>43594</v>
      </c>
      <c r="C132" s="23"/>
      <c r="D132" s="49" t="s">
        <v>114</v>
      </c>
      <c r="E132" s="57" t="s">
        <v>140</v>
      </c>
      <c r="F132" s="58">
        <v>1588</v>
      </c>
      <c r="G132" s="58">
        <v>0</v>
      </c>
      <c r="H132" s="58">
        <v>1588</v>
      </c>
      <c r="I132" s="58"/>
      <c r="J132" s="58">
        <f t="shared" si="8"/>
        <v>1588</v>
      </c>
    </row>
    <row r="133" spans="1:10" ht="15">
      <c r="A133" s="22" t="s">
        <v>153</v>
      </c>
      <c r="B133" s="23">
        <v>43619</v>
      </c>
      <c r="C133" s="23"/>
      <c r="D133" s="49"/>
      <c r="E133" s="57" t="s">
        <v>140</v>
      </c>
      <c r="F133" s="58">
        <v>603</v>
      </c>
      <c r="G133" s="58">
        <v>0</v>
      </c>
      <c r="H133" s="58">
        <v>603</v>
      </c>
      <c r="I133" s="58"/>
      <c r="J133" s="58">
        <f t="shared" si="8"/>
        <v>603</v>
      </c>
    </row>
    <row r="134" spans="1:10" ht="15">
      <c r="A134" s="22" t="s">
        <v>151</v>
      </c>
      <c r="B134" s="23">
        <v>43879</v>
      </c>
      <c r="C134" s="23"/>
      <c r="D134" s="49" t="s">
        <v>114</v>
      </c>
      <c r="E134" s="57" t="s">
        <v>84</v>
      </c>
      <c r="F134" s="58">
        <v>2208.3</v>
      </c>
      <c r="G134" s="58">
        <v>0</v>
      </c>
      <c r="H134" s="58">
        <v>2208.3</v>
      </c>
      <c r="I134" s="58"/>
      <c r="J134" s="58">
        <f t="shared" si="8"/>
        <v>2208.3</v>
      </c>
    </row>
    <row r="135" spans="1:10" ht="15">
      <c r="A135" s="26"/>
      <c r="C135" s="7"/>
      <c r="D135" s="17">
        <f>SUM(D129:D134)</f>
        <v>10</v>
      </c>
      <c r="E135" s="3"/>
      <c r="F135" s="8">
        <f>SUM(F129:F134)</f>
        <v>82779.19</v>
      </c>
      <c r="G135" s="8">
        <f>SUM(G129:G134)</f>
        <v>4330</v>
      </c>
      <c r="H135" s="8">
        <f>SUM(H129:H134)</f>
        <v>78449.19</v>
      </c>
      <c r="I135" s="8">
        <f>SUM(I129:I134)</f>
        <v>0</v>
      </c>
      <c r="J135" s="8">
        <f>SUM(J129:J134)</f>
        <v>82779.19</v>
      </c>
    </row>
    <row r="136" spans="2:10" ht="15">
      <c r="B136" s="7"/>
      <c r="C136" s="7"/>
      <c r="D136" s="11"/>
      <c r="E136" s="3"/>
      <c r="F136" s="4"/>
      <c r="G136" s="4"/>
      <c r="H136" s="44"/>
      <c r="I136" s="4"/>
      <c r="J136" s="4"/>
    </row>
    <row r="137" spans="1:10" ht="15">
      <c r="A137" s="16" t="s">
        <v>68</v>
      </c>
      <c r="B137" s="7"/>
      <c r="C137" s="7"/>
      <c r="D137" s="11"/>
      <c r="E137" s="3"/>
      <c r="F137" s="4"/>
      <c r="G137" s="4"/>
      <c r="H137" s="44"/>
      <c r="I137" s="4"/>
      <c r="J137" s="4"/>
    </row>
    <row r="138" spans="1:10" ht="15">
      <c r="A138" t="s">
        <v>37</v>
      </c>
      <c r="B138" s="7">
        <v>41000</v>
      </c>
      <c r="C138" s="7"/>
      <c r="D138" s="11">
        <v>37</v>
      </c>
      <c r="E138" s="3"/>
      <c r="F138" s="4">
        <v>0</v>
      </c>
      <c r="G138" s="4">
        <v>0</v>
      </c>
      <c r="H138" s="44"/>
      <c r="I138" s="4"/>
      <c r="J138" s="4">
        <f aca="true" t="shared" si="9" ref="J138:J154">SUM(G138:I138)</f>
        <v>0</v>
      </c>
    </row>
    <row r="139" spans="1:10" ht="15">
      <c r="A139" t="s">
        <v>69</v>
      </c>
      <c r="B139" s="7">
        <v>41333</v>
      </c>
      <c r="C139" s="7"/>
      <c r="D139" s="11">
        <v>1</v>
      </c>
      <c r="E139" s="3" t="s">
        <v>70</v>
      </c>
      <c r="F139" s="4">
        <v>4819.5</v>
      </c>
      <c r="G139" s="4">
        <v>4819.5</v>
      </c>
      <c r="H139" s="44"/>
      <c r="I139" s="4"/>
      <c r="J139" s="4">
        <f t="shared" si="9"/>
        <v>4819.5</v>
      </c>
    </row>
    <row r="140" spans="1:10" ht="15">
      <c r="A140" t="s">
        <v>69</v>
      </c>
      <c r="B140" s="7">
        <v>41333</v>
      </c>
      <c r="C140" s="7"/>
      <c r="D140" s="11">
        <v>1</v>
      </c>
      <c r="E140" s="3" t="s">
        <v>71</v>
      </c>
      <c r="F140" s="4">
        <v>4819.5</v>
      </c>
      <c r="G140" s="4">
        <v>4819.5</v>
      </c>
      <c r="H140" s="44"/>
      <c r="I140" s="4"/>
      <c r="J140" s="4">
        <f t="shared" si="9"/>
        <v>4819.5</v>
      </c>
    </row>
    <row r="141" spans="1:10" ht="15">
      <c r="A141" t="s">
        <v>69</v>
      </c>
      <c r="B141" s="7">
        <v>41333</v>
      </c>
      <c r="C141" s="7"/>
      <c r="D141" s="11">
        <v>1</v>
      </c>
      <c r="E141" s="3" t="s">
        <v>71</v>
      </c>
      <c r="F141" s="4">
        <v>4819.5</v>
      </c>
      <c r="G141" s="4">
        <v>4819.5</v>
      </c>
      <c r="H141" s="44"/>
      <c r="I141" s="4"/>
      <c r="J141" s="4">
        <f t="shared" si="9"/>
        <v>4819.5</v>
      </c>
    </row>
    <row r="142" spans="1:10" ht="15">
      <c r="A142" t="s">
        <v>69</v>
      </c>
      <c r="B142" s="7">
        <v>42286</v>
      </c>
      <c r="C142" s="7"/>
      <c r="D142" s="11">
        <v>1</v>
      </c>
      <c r="E142" s="3" t="s">
        <v>72</v>
      </c>
      <c r="F142" s="4">
        <v>4135.87</v>
      </c>
      <c r="G142" s="4">
        <v>4135.87</v>
      </c>
      <c r="H142" s="44"/>
      <c r="I142" s="4"/>
      <c r="J142" s="4">
        <f t="shared" si="9"/>
        <v>4135.87</v>
      </c>
    </row>
    <row r="143" spans="1:10" ht="15">
      <c r="A143" t="s">
        <v>69</v>
      </c>
      <c r="B143" s="7">
        <v>42300</v>
      </c>
      <c r="C143" s="7"/>
      <c r="D143" s="11">
        <v>1</v>
      </c>
      <c r="E143" s="3" t="s">
        <v>73</v>
      </c>
      <c r="F143" s="4">
        <v>5670.11</v>
      </c>
      <c r="G143" s="4">
        <v>5670.11</v>
      </c>
      <c r="H143" s="44"/>
      <c r="I143" s="4"/>
      <c r="J143" s="4">
        <f t="shared" si="9"/>
        <v>5670.11</v>
      </c>
    </row>
    <row r="144" spans="1:10" ht="15">
      <c r="A144" t="s">
        <v>69</v>
      </c>
      <c r="B144" s="7">
        <v>42300</v>
      </c>
      <c r="C144" s="7"/>
      <c r="D144" s="11">
        <v>1</v>
      </c>
      <c r="E144" s="3" t="s">
        <v>74</v>
      </c>
      <c r="F144" s="4">
        <v>7157.47</v>
      </c>
      <c r="G144" s="4">
        <v>7157.47</v>
      </c>
      <c r="H144" s="44"/>
      <c r="I144" s="4"/>
      <c r="J144" s="4">
        <f t="shared" si="9"/>
        <v>7157.47</v>
      </c>
    </row>
    <row r="145" spans="1:10" ht="15">
      <c r="A145" s="26" t="s">
        <v>69</v>
      </c>
      <c r="B145" s="27">
        <v>42536</v>
      </c>
      <c r="C145" s="27"/>
      <c r="D145" s="11">
        <v>1</v>
      </c>
      <c r="E145" s="3" t="s">
        <v>60</v>
      </c>
      <c r="F145" s="4">
        <v>3996.52</v>
      </c>
      <c r="G145" s="4">
        <v>3996.52</v>
      </c>
      <c r="H145" s="44"/>
      <c r="I145" s="4"/>
      <c r="J145" s="4">
        <f t="shared" si="9"/>
        <v>3996.52</v>
      </c>
    </row>
    <row r="146" spans="1:10" ht="15">
      <c r="A146" s="26" t="s">
        <v>69</v>
      </c>
      <c r="B146" s="27">
        <v>42542</v>
      </c>
      <c r="C146" s="27"/>
      <c r="D146" s="11">
        <v>1</v>
      </c>
      <c r="E146" s="3" t="s">
        <v>83</v>
      </c>
      <c r="F146" s="4">
        <v>4155.16</v>
      </c>
      <c r="G146" s="4">
        <v>4155.16</v>
      </c>
      <c r="H146" s="44"/>
      <c r="I146" s="4"/>
      <c r="J146" s="4">
        <f t="shared" si="9"/>
        <v>4155.16</v>
      </c>
    </row>
    <row r="147" spans="1:10" ht="15">
      <c r="A147" s="26" t="s">
        <v>69</v>
      </c>
      <c r="B147" s="27">
        <v>42881</v>
      </c>
      <c r="C147" s="27"/>
      <c r="D147" s="11">
        <v>1</v>
      </c>
      <c r="E147" s="3" t="s">
        <v>88</v>
      </c>
      <c r="F147" s="4">
        <v>4619.56</v>
      </c>
      <c r="G147" s="4">
        <v>4619.56</v>
      </c>
      <c r="H147" s="44"/>
      <c r="I147" s="4"/>
      <c r="J147" s="4">
        <f t="shared" si="9"/>
        <v>4619.56</v>
      </c>
    </row>
    <row r="148" spans="1:10" ht="15">
      <c r="A148" s="26" t="s">
        <v>69</v>
      </c>
      <c r="B148" s="27">
        <v>42863</v>
      </c>
      <c r="C148" s="27"/>
      <c r="D148" s="11">
        <v>1</v>
      </c>
      <c r="E148" s="3" t="s">
        <v>89</v>
      </c>
      <c r="F148" s="4">
        <v>5340.44</v>
      </c>
      <c r="G148" s="4">
        <v>5340.44</v>
      </c>
      <c r="H148" s="44"/>
      <c r="I148" s="4"/>
      <c r="J148" s="4">
        <f t="shared" si="9"/>
        <v>5340.44</v>
      </c>
    </row>
    <row r="149" spans="1:10" ht="15">
      <c r="A149" s="26" t="s">
        <v>69</v>
      </c>
      <c r="B149" s="27">
        <v>42982</v>
      </c>
      <c r="C149" s="27"/>
      <c r="D149" s="11">
        <v>1</v>
      </c>
      <c r="E149" s="3" t="s">
        <v>94</v>
      </c>
      <c r="F149" s="4">
        <v>5497.76</v>
      </c>
      <c r="G149" s="4">
        <v>5497.76</v>
      </c>
      <c r="H149" s="44"/>
      <c r="I149" s="4"/>
      <c r="J149" s="4">
        <f t="shared" si="9"/>
        <v>5497.76</v>
      </c>
    </row>
    <row r="150" spans="1:10" ht="15">
      <c r="A150" s="26" t="s">
        <v>69</v>
      </c>
      <c r="B150" s="27">
        <v>42982</v>
      </c>
      <c r="C150" s="27"/>
      <c r="D150" s="11">
        <v>1</v>
      </c>
      <c r="E150" s="3" t="s">
        <v>66</v>
      </c>
      <c r="F150" s="4">
        <v>3482.76</v>
      </c>
      <c r="G150" s="4">
        <v>3482.76</v>
      </c>
      <c r="H150" s="44"/>
      <c r="I150" s="4"/>
      <c r="J150" s="4">
        <f t="shared" si="9"/>
        <v>3482.76</v>
      </c>
    </row>
    <row r="151" spans="1:10" ht="15">
      <c r="A151" s="26" t="s">
        <v>69</v>
      </c>
      <c r="B151" s="27">
        <v>43203</v>
      </c>
      <c r="C151" s="27"/>
      <c r="D151" s="41">
        <v>1</v>
      </c>
      <c r="E151" s="3" t="s">
        <v>97</v>
      </c>
      <c r="F151" s="4">
        <v>4959.56</v>
      </c>
      <c r="G151" s="4">
        <v>4959.56</v>
      </c>
      <c r="H151" s="4"/>
      <c r="I151" s="4"/>
      <c r="J151" s="4">
        <f t="shared" si="9"/>
        <v>4959.56</v>
      </c>
    </row>
    <row r="152" spans="1:10" ht="15">
      <c r="A152" s="26" t="s">
        <v>69</v>
      </c>
      <c r="B152" s="27">
        <v>43203</v>
      </c>
      <c r="C152" s="27"/>
      <c r="D152" s="41">
        <v>1</v>
      </c>
      <c r="E152" s="3" t="s">
        <v>115</v>
      </c>
      <c r="F152" s="4">
        <v>5077.34</v>
      </c>
      <c r="G152" s="4">
        <v>5077.34</v>
      </c>
      <c r="H152" s="4"/>
      <c r="I152" s="4"/>
      <c r="J152" s="4">
        <f t="shared" si="9"/>
        <v>5077.34</v>
      </c>
    </row>
    <row r="153" spans="1:10" ht="15">
      <c r="A153" s="26" t="s">
        <v>69</v>
      </c>
      <c r="B153" s="27">
        <v>43265</v>
      </c>
      <c r="C153" s="27"/>
      <c r="D153" s="41">
        <v>1</v>
      </c>
      <c r="E153" s="3" t="s">
        <v>73</v>
      </c>
      <c r="F153" s="4">
        <v>4167.85</v>
      </c>
      <c r="G153" s="4">
        <v>4167.85</v>
      </c>
      <c r="H153" s="4"/>
      <c r="I153" s="4"/>
      <c r="J153" s="4">
        <f t="shared" si="9"/>
        <v>4167.85</v>
      </c>
    </row>
    <row r="154" spans="1:10" ht="15">
      <c r="A154" s="26" t="s">
        <v>69</v>
      </c>
      <c r="B154" s="27">
        <v>43265</v>
      </c>
      <c r="C154" s="27"/>
      <c r="D154" s="41">
        <v>1</v>
      </c>
      <c r="E154" s="3" t="s">
        <v>128</v>
      </c>
      <c r="F154" s="4">
        <v>4167.85</v>
      </c>
      <c r="G154" s="4">
        <v>4167.85</v>
      </c>
      <c r="H154" s="4"/>
      <c r="I154" s="4"/>
      <c r="J154" s="4">
        <f t="shared" si="9"/>
        <v>4167.85</v>
      </c>
    </row>
    <row r="155" spans="1:10" ht="15">
      <c r="A155" s="1" t="s">
        <v>31</v>
      </c>
      <c r="B155" s="7"/>
      <c r="C155" s="7"/>
      <c r="D155" s="17">
        <f>SUM(D138:D152)</f>
        <v>51</v>
      </c>
      <c r="E155" s="3"/>
      <c r="F155" s="8">
        <f>SUM(F138:F154)</f>
        <v>76886.75000000001</v>
      </c>
      <c r="G155" s="8">
        <f>SUM(G138:G154)</f>
        <v>76886.75000000001</v>
      </c>
      <c r="H155" s="8">
        <f>SUM(H138:H154)</f>
        <v>0</v>
      </c>
      <c r="I155" s="8">
        <f>SUM(I138:I154)</f>
        <v>0</v>
      </c>
      <c r="J155" s="8">
        <f>SUM(J138:J154)</f>
        <v>76886.75000000001</v>
      </c>
    </row>
    <row r="156" spans="2:10" ht="15">
      <c r="B156" s="7"/>
      <c r="C156" s="7"/>
      <c r="D156" s="11"/>
      <c r="E156" s="3"/>
      <c r="F156" s="4"/>
      <c r="G156" s="4"/>
      <c r="H156" s="44"/>
      <c r="I156" s="4"/>
      <c r="J156" s="4"/>
    </row>
    <row r="157" spans="1:10" ht="15">
      <c r="A157" s="16" t="s">
        <v>75</v>
      </c>
      <c r="B157" s="7"/>
      <c r="C157" s="7"/>
      <c r="D157" s="11"/>
      <c r="E157" s="3"/>
      <c r="F157" s="4"/>
      <c r="G157" s="4"/>
      <c r="H157" s="44"/>
      <c r="I157" s="4"/>
      <c r="J157" s="4"/>
    </row>
    <row r="158" spans="1:10" ht="15">
      <c r="A158" t="s">
        <v>76</v>
      </c>
      <c r="B158" s="7">
        <v>41000</v>
      </c>
      <c r="C158" s="7"/>
      <c r="D158" s="17">
        <v>1</v>
      </c>
      <c r="E158" s="3"/>
      <c r="F158" s="8">
        <v>0</v>
      </c>
      <c r="G158" s="8">
        <v>0</v>
      </c>
      <c r="H158" s="8">
        <v>0</v>
      </c>
      <c r="I158" s="8">
        <v>0</v>
      </c>
      <c r="J158" s="8">
        <v>0</v>
      </c>
    </row>
    <row r="159" spans="2:10" ht="15">
      <c r="B159" s="7"/>
      <c r="C159" s="7"/>
      <c r="D159" s="18"/>
      <c r="E159" s="19"/>
      <c r="F159" s="9"/>
      <c r="G159" s="9"/>
      <c r="H159" s="44"/>
      <c r="I159" s="4"/>
      <c r="J159" s="4"/>
    </row>
    <row r="160" spans="1:10" ht="15">
      <c r="A160" s="16" t="s">
        <v>102</v>
      </c>
      <c r="B160" s="7"/>
      <c r="C160" s="7"/>
      <c r="D160" s="18"/>
      <c r="E160" s="19"/>
      <c r="F160" s="9"/>
      <c r="G160" s="9"/>
      <c r="H160" s="44"/>
      <c r="I160" s="4"/>
      <c r="J160" s="4"/>
    </row>
    <row r="161" spans="1:10" ht="15">
      <c r="A161" s="26" t="s">
        <v>103</v>
      </c>
      <c r="B161" s="27">
        <v>43138</v>
      </c>
      <c r="C161" s="27"/>
      <c r="D161" s="36">
        <v>6</v>
      </c>
      <c r="E161" s="37" t="s">
        <v>50</v>
      </c>
      <c r="F161" s="32">
        <v>3690.06</v>
      </c>
      <c r="G161" s="32">
        <v>3690.06</v>
      </c>
      <c r="H161" s="44"/>
      <c r="I161" s="4"/>
      <c r="J161" s="4">
        <f>SUM(G161:I161)</f>
        <v>3690.06</v>
      </c>
    </row>
    <row r="162" spans="1:10" ht="15">
      <c r="A162" s="26" t="s">
        <v>116</v>
      </c>
      <c r="B162" s="27">
        <v>43259</v>
      </c>
      <c r="C162" s="27"/>
      <c r="D162" s="36">
        <v>1</v>
      </c>
      <c r="E162" s="19" t="s">
        <v>141</v>
      </c>
      <c r="F162" s="32">
        <v>677</v>
      </c>
      <c r="G162" s="32">
        <v>677</v>
      </c>
      <c r="H162" s="4"/>
      <c r="I162" s="4"/>
      <c r="J162" s="4">
        <f aca="true" t="shared" si="10" ref="J162:J170">SUM(G162:I162)</f>
        <v>677</v>
      </c>
    </row>
    <row r="163" spans="1:10" ht="15">
      <c r="A163" s="22" t="s">
        <v>103</v>
      </c>
      <c r="B163" s="23">
        <v>43585</v>
      </c>
      <c r="C163" s="23"/>
      <c r="D163" s="48">
        <v>4</v>
      </c>
      <c r="E163" s="59" t="s">
        <v>50</v>
      </c>
      <c r="F163" s="60">
        <v>3073.93</v>
      </c>
      <c r="G163" s="60">
        <v>0</v>
      </c>
      <c r="H163" s="58">
        <v>3073.93</v>
      </c>
      <c r="I163" s="58"/>
      <c r="J163" s="58">
        <f t="shared" si="10"/>
        <v>3073.93</v>
      </c>
    </row>
    <row r="164" spans="1:10" ht="15">
      <c r="A164" s="22" t="s">
        <v>142</v>
      </c>
      <c r="B164" s="23">
        <v>43579</v>
      </c>
      <c r="C164" s="23"/>
      <c r="D164" s="48">
        <v>1</v>
      </c>
      <c r="E164" s="57" t="s">
        <v>141</v>
      </c>
      <c r="F164" s="60">
        <v>454.98</v>
      </c>
      <c r="G164" s="60">
        <v>0</v>
      </c>
      <c r="H164" s="58">
        <v>454.98</v>
      </c>
      <c r="I164" s="58"/>
      <c r="J164" s="58">
        <f t="shared" si="10"/>
        <v>454.98</v>
      </c>
    </row>
    <row r="165" spans="1:10" ht="15">
      <c r="A165" s="22" t="s">
        <v>143</v>
      </c>
      <c r="B165" s="23">
        <v>43579</v>
      </c>
      <c r="C165" s="23"/>
      <c r="D165" s="48">
        <v>1</v>
      </c>
      <c r="E165" s="57" t="s">
        <v>141</v>
      </c>
      <c r="F165" s="60">
        <v>219.16</v>
      </c>
      <c r="G165" s="60">
        <v>0</v>
      </c>
      <c r="H165" s="58">
        <v>219.16</v>
      </c>
      <c r="I165" s="58"/>
      <c r="J165" s="58">
        <f t="shared" si="10"/>
        <v>219.16</v>
      </c>
    </row>
    <row r="166" spans="1:10" ht="15">
      <c r="A166" s="22" t="s">
        <v>144</v>
      </c>
      <c r="B166" s="23">
        <v>43581</v>
      </c>
      <c r="C166" s="23"/>
      <c r="D166" s="48">
        <v>1</v>
      </c>
      <c r="E166" s="57" t="s">
        <v>141</v>
      </c>
      <c r="F166" s="60">
        <v>339.16</v>
      </c>
      <c r="G166" s="60">
        <v>0</v>
      </c>
      <c r="H166" s="58">
        <v>339.16</v>
      </c>
      <c r="I166" s="58"/>
      <c r="J166" s="58">
        <f t="shared" si="10"/>
        <v>339.16</v>
      </c>
    </row>
    <row r="167" spans="1:10" ht="15">
      <c r="A167" s="22" t="s">
        <v>145</v>
      </c>
      <c r="B167" s="23">
        <v>43572</v>
      </c>
      <c r="C167" s="23"/>
      <c r="D167" s="48">
        <v>1</v>
      </c>
      <c r="E167" s="57" t="s">
        <v>141</v>
      </c>
      <c r="F167" s="60">
        <v>399</v>
      </c>
      <c r="G167" s="60">
        <v>0</v>
      </c>
      <c r="H167" s="58">
        <v>399</v>
      </c>
      <c r="I167" s="58"/>
      <c r="J167" s="58">
        <f t="shared" si="10"/>
        <v>399</v>
      </c>
    </row>
    <row r="168" spans="1:10" ht="15">
      <c r="A168" s="22" t="s">
        <v>148</v>
      </c>
      <c r="B168" s="23">
        <v>43635</v>
      </c>
      <c r="C168" s="23"/>
      <c r="D168" s="48">
        <v>1</v>
      </c>
      <c r="E168" s="57" t="s">
        <v>141</v>
      </c>
      <c r="F168" s="60">
        <v>158.33</v>
      </c>
      <c r="G168" s="60">
        <v>0</v>
      </c>
      <c r="H168" s="58">
        <v>158.33</v>
      </c>
      <c r="I168" s="58"/>
      <c r="J168" s="58">
        <f t="shared" si="10"/>
        <v>158.33</v>
      </c>
    </row>
    <row r="169" spans="1:10" ht="15">
      <c r="A169" s="22" t="s">
        <v>154</v>
      </c>
      <c r="B169" s="23">
        <v>43584</v>
      </c>
      <c r="C169" s="23"/>
      <c r="D169" s="48">
        <v>1</v>
      </c>
      <c r="E169" s="57" t="s">
        <v>141</v>
      </c>
      <c r="F169" s="60">
        <v>405.92</v>
      </c>
      <c r="G169" s="60">
        <v>0</v>
      </c>
      <c r="H169" s="58">
        <v>405.92</v>
      </c>
      <c r="I169" s="58"/>
      <c r="J169" s="58">
        <f t="shared" si="10"/>
        <v>405.92</v>
      </c>
    </row>
    <row r="170" spans="1:10" ht="15">
      <c r="A170" s="22" t="s">
        <v>149</v>
      </c>
      <c r="B170" s="23">
        <v>43664</v>
      </c>
      <c r="C170" s="23"/>
      <c r="D170" s="48">
        <v>1</v>
      </c>
      <c r="E170" s="57" t="s">
        <v>141</v>
      </c>
      <c r="F170" s="60">
        <v>83.33</v>
      </c>
      <c r="G170" s="60">
        <v>0</v>
      </c>
      <c r="H170" s="58">
        <v>83.33</v>
      </c>
      <c r="I170" s="58"/>
      <c r="J170" s="58">
        <f t="shared" si="10"/>
        <v>83.33</v>
      </c>
    </row>
    <row r="171" spans="2:10" ht="15">
      <c r="B171" s="7"/>
      <c r="C171" s="7"/>
      <c r="D171" s="18"/>
      <c r="E171" s="19"/>
      <c r="F171" s="8">
        <f>SUM(F161:F170)</f>
        <v>9500.869999999999</v>
      </c>
      <c r="G171" s="8">
        <f>SUM(G161:G170)</f>
        <v>4367.0599999999995</v>
      </c>
      <c r="H171" s="8">
        <f>SUM(H161:H170)</f>
        <v>5133.8099999999995</v>
      </c>
      <c r="I171" s="8">
        <f>SUM(I161:I170)</f>
        <v>0</v>
      </c>
      <c r="J171" s="8">
        <f>SUM(J161:J170)</f>
        <v>9500.869999999999</v>
      </c>
    </row>
    <row r="172" spans="2:10" ht="15">
      <c r="B172" s="7"/>
      <c r="C172" s="7"/>
      <c r="D172" s="18"/>
      <c r="E172" s="19"/>
      <c r="F172" s="9"/>
      <c r="G172" s="9"/>
      <c r="H172" s="44"/>
      <c r="I172" s="4"/>
      <c r="J172" s="4"/>
    </row>
    <row r="173" spans="1:10" ht="15">
      <c r="A173" s="22" t="s">
        <v>146</v>
      </c>
      <c r="B173" s="23">
        <v>43573</v>
      </c>
      <c r="C173" s="23"/>
      <c r="D173" s="61">
        <v>1</v>
      </c>
      <c r="E173" s="57"/>
      <c r="F173" s="8">
        <v>9500</v>
      </c>
      <c r="G173" s="8"/>
      <c r="H173" s="8">
        <v>9500</v>
      </c>
      <c r="I173" s="8"/>
      <c r="J173" s="8">
        <f>SUM(G173:I173)</f>
        <v>9500</v>
      </c>
    </row>
    <row r="174" spans="2:10" ht="15">
      <c r="B174" s="7"/>
      <c r="C174" s="7"/>
      <c r="D174" s="11"/>
      <c r="E174" s="3"/>
      <c r="F174" s="4"/>
      <c r="G174" s="4"/>
      <c r="H174" s="44"/>
      <c r="I174" s="4"/>
      <c r="J174" s="4"/>
    </row>
    <row r="175" spans="2:10" ht="15.75">
      <c r="B175" s="7"/>
      <c r="C175" s="7"/>
      <c r="D175" s="11"/>
      <c r="E175" s="21" t="s">
        <v>79</v>
      </c>
      <c r="F175" s="39">
        <f>+F14+F30+F36+F50+F55+F64+F91+F107+F116+F126+F135+F155+F158+F171+F173</f>
        <v>389054.11</v>
      </c>
      <c r="G175" s="39">
        <f>+G14+G30+G36+G50+G55+G64+G91+G107+G116+G126+G135+G155+G158+G171+G173</f>
        <v>284407.11</v>
      </c>
      <c r="H175" s="39">
        <f>+H14+H30+H36+H50+H55+H64+H91+H107+H116+H126+H135+H155+H158+H171+H173</f>
        <v>104647</v>
      </c>
      <c r="I175" s="39">
        <f>+I14+I30+I36+I50+I55+I64+I91+I107+I116+I126+I135+I155+I158+I171+I173</f>
        <v>0</v>
      </c>
      <c r="J175" s="39">
        <f>+J14+J30+J36+J50+J55+J64+J91+J107+J116+J126+J135+J155+J158+J171+J173</f>
        <v>389054.11</v>
      </c>
    </row>
    <row r="176" spans="8:10" ht="15">
      <c r="H176" s="43"/>
      <c r="I176" s="43"/>
      <c r="J176" s="4">
        <f>SUM(G175:I175)</f>
        <v>389054.11</v>
      </c>
    </row>
    <row r="178" ht="15.75">
      <c r="A178" s="62" t="s">
        <v>80</v>
      </c>
    </row>
    <row r="179" ht="15.75">
      <c r="A179" s="62" t="s">
        <v>155</v>
      </c>
    </row>
    <row r="180" ht="15.75">
      <c r="A180" s="63">
        <v>43948</v>
      </c>
    </row>
  </sheetData>
  <sheetProtection/>
  <printOptions gridLines="1"/>
  <pageMargins left="0.7086614173228347" right="0.7086614173228347" top="0.7480314960629921" bottom="0.7480314960629921" header="0.31496062992125984" footer="0.31496062992125984"/>
  <pageSetup fitToHeight="6" fitToWidth="1" horizontalDpi="600" verticalDpi="600" orientation="landscape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8"/>
  <sheetViews>
    <sheetView zoomScalePageLayoutView="0" workbookViewId="0" topLeftCell="A1">
      <pane xSplit="1" ySplit="3" topLeftCell="B211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238" sqref="J238"/>
    </sheetView>
  </sheetViews>
  <sheetFormatPr defaultColWidth="9.140625" defaultRowHeight="15"/>
  <cols>
    <col min="1" max="1" width="67.8515625" style="0" customWidth="1"/>
    <col min="2" max="2" width="15.421875" style="0" bestFit="1" customWidth="1"/>
    <col min="3" max="3" width="17.7109375" style="0" bestFit="1" customWidth="1"/>
    <col min="4" max="4" width="7.7109375" style="0" bestFit="1" customWidth="1"/>
    <col min="5" max="5" width="30.421875" style="0" bestFit="1" customWidth="1"/>
    <col min="6" max="6" width="15.57421875" style="0" bestFit="1" customWidth="1"/>
    <col min="7" max="7" width="16.7109375" style="0" customWidth="1"/>
    <col min="8" max="8" width="16.00390625" style="0" customWidth="1"/>
    <col min="9" max="9" width="13.00390625" style="0" customWidth="1"/>
    <col min="10" max="10" width="17.00390625" style="0" customWidth="1"/>
    <col min="11" max="11" width="14.8515625" style="0" customWidth="1"/>
  </cols>
  <sheetData>
    <row r="1" spans="1:8" ht="26.25">
      <c r="A1" s="25" t="s">
        <v>157</v>
      </c>
      <c r="B1" s="1"/>
      <c r="C1" s="1"/>
      <c r="D1" s="1"/>
      <c r="E1" s="1"/>
      <c r="F1" s="1"/>
      <c r="G1" s="1"/>
      <c r="H1" s="1"/>
    </row>
    <row r="2" spans="1:10" ht="15">
      <c r="A2" s="1"/>
      <c r="B2" s="1"/>
      <c r="C2" s="1"/>
      <c r="D2" s="1"/>
      <c r="E2" s="1"/>
      <c r="F2" s="1"/>
      <c r="G2" s="40" t="s">
        <v>158</v>
      </c>
      <c r="H2" s="10" t="s">
        <v>109</v>
      </c>
      <c r="I2" s="46" t="s">
        <v>111</v>
      </c>
      <c r="J2" s="40" t="s">
        <v>159</v>
      </c>
    </row>
    <row r="3" spans="1:10" ht="15">
      <c r="A3" s="1" t="s">
        <v>1</v>
      </c>
      <c r="B3" s="1" t="s">
        <v>2</v>
      </c>
      <c r="C3" s="51" t="s">
        <v>125</v>
      </c>
      <c r="D3" s="10" t="s">
        <v>38</v>
      </c>
      <c r="E3" s="10" t="s">
        <v>3</v>
      </c>
      <c r="F3" s="2" t="s">
        <v>4</v>
      </c>
      <c r="G3" s="2" t="s">
        <v>5</v>
      </c>
      <c r="H3" s="10" t="s">
        <v>110</v>
      </c>
      <c r="I3" s="46" t="s">
        <v>112</v>
      </c>
      <c r="J3" s="2" t="s">
        <v>5</v>
      </c>
    </row>
    <row r="4" spans="4:10" ht="15">
      <c r="D4" s="11"/>
      <c r="F4" s="2" t="s">
        <v>7</v>
      </c>
      <c r="G4" s="2" t="s">
        <v>7</v>
      </c>
      <c r="H4" s="2" t="s">
        <v>7</v>
      </c>
      <c r="I4" s="47" t="s">
        <v>7</v>
      </c>
      <c r="J4" s="2" t="s">
        <v>7</v>
      </c>
    </row>
    <row r="5" spans="1:10" ht="15">
      <c r="A5" s="16" t="s">
        <v>8</v>
      </c>
      <c r="B5" s="6"/>
      <c r="C5" s="6"/>
      <c r="D5" s="11"/>
      <c r="F5" s="4"/>
      <c r="G5" s="4"/>
      <c r="H5" s="44"/>
      <c r="I5" s="4"/>
      <c r="J5" s="4"/>
    </row>
    <row r="6" spans="1:10" ht="15">
      <c r="A6" s="5" t="s">
        <v>10</v>
      </c>
      <c r="B6" s="7">
        <v>40248</v>
      </c>
      <c r="C6" s="29">
        <v>43937</v>
      </c>
      <c r="D6" s="11"/>
      <c r="E6" s="3" t="s">
        <v>30</v>
      </c>
      <c r="F6" s="4">
        <v>509.99</v>
      </c>
      <c r="G6" s="4">
        <v>509.99</v>
      </c>
      <c r="H6" s="44"/>
      <c r="I6" s="4">
        <v>-509.99</v>
      </c>
      <c r="J6" s="4">
        <f aca="true" t="shared" si="0" ref="J6:J19">SUM(G6:I6)</f>
        <v>0</v>
      </c>
    </row>
    <row r="7" spans="1:10" ht="15">
      <c r="A7" s="5" t="s">
        <v>11</v>
      </c>
      <c r="B7" s="7">
        <v>40248</v>
      </c>
      <c r="C7" s="29">
        <v>43937</v>
      </c>
      <c r="D7" s="11"/>
      <c r="E7" s="3" t="s">
        <v>30</v>
      </c>
      <c r="F7" s="4">
        <v>314.99</v>
      </c>
      <c r="G7" s="4">
        <v>314.99</v>
      </c>
      <c r="H7" s="44"/>
      <c r="I7" s="4">
        <v>-314.99</v>
      </c>
      <c r="J7" s="4">
        <f t="shared" si="0"/>
        <v>0</v>
      </c>
    </row>
    <row r="8" spans="1:10" ht="15">
      <c r="A8" s="5" t="s">
        <v>13</v>
      </c>
      <c r="B8" s="7">
        <v>40248</v>
      </c>
      <c r="C8" s="29">
        <v>43937</v>
      </c>
      <c r="D8" s="11"/>
      <c r="E8" s="3" t="s">
        <v>30</v>
      </c>
      <c r="F8" s="4">
        <v>814.08</v>
      </c>
      <c r="G8" s="4">
        <v>814.08</v>
      </c>
      <c r="H8" s="44"/>
      <c r="I8" s="4">
        <v>-814.08</v>
      </c>
      <c r="J8" s="4">
        <f t="shared" si="0"/>
        <v>0</v>
      </c>
    </row>
    <row r="9" spans="1:10" ht="15">
      <c r="A9" s="5" t="s">
        <v>14</v>
      </c>
      <c r="B9" s="7">
        <v>40248</v>
      </c>
      <c r="C9" s="29"/>
      <c r="D9" s="11">
        <v>1</v>
      </c>
      <c r="E9" s="3" t="s">
        <v>30</v>
      </c>
      <c r="F9" s="4">
        <v>383.8</v>
      </c>
      <c r="G9" s="4">
        <v>383.8</v>
      </c>
      <c r="H9" s="44"/>
      <c r="I9" s="4"/>
      <c r="J9" s="4">
        <f t="shared" si="0"/>
        <v>383.8</v>
      </c>
    </row>
    <row r="10" spans="1:10" ht="15">
      <c r="A10" s="5" t="s">
        <v>16</v>
      </c>
      <c r="B10" s="7">
        <v>40248</v>
      </c>
      <c r="C10" s="29"/>
      <c r="D10" s="11">
        <v>1</v>
      </c>
      <c r="E10" s="3" t="s">
        <v>30</v>
      </c>
      <c r="F10" s="4">
        <v>516.9</v>
      </c>
      <c r="G10" s="4">
        <v>516.9</v>
      </c>
      <c r="H10" s="44"/>
      <c r="I10" s="4"/>
      <c r="J10" s="4">
        <f t="shared" si="0"/>
        <v>516.9</v>
      </c>
    </row>
    <row r="11" spans="1:10" ht="15">
      <c r="A11" t="s">
        <v>138</v>
      </c>
      <c r="B11" s="7">
        <v>41354</v>
      </c>
      <c r="C11" s="29">
        <v>43937</v>
      </c>
      <c r="D11" s="11"/>
      <c r="E11" s="3" t="s">
        <v>30</v>
      </c>
      <c r="F11" s="4">
        <v>639.5</v>
      </c>
      <c r="G11" s="4">
        <v>639.5</v>
      </c>
      <c r="H11" s="44"/>
      <c r="I11" s="4">
        <v>-639.5</v>
      </c>
      <c r="J11" s="4">
        <f t="shared" si="0"/>
        <v>0</v>
      </c>
    </row>
    <row r="12" spans="1:10" ht="15">
      <c r="A12" t="s">
        <v>18</v>
      </c>
      <c r="B12" s="7">
        <v>41670</v>
      </c>
      <c r="C12" s="7"/>
      <c r="D12" s="11">
        <v>1</v>
      </c>
      <c r="E12" s="3" t="s">
        <v>30</v>
      </c>
      <c r="F12" s="4">
        <v>254</v>
      </c>
      <c r="G12" s="4">
        <v>254</v>
      </c>
      <c r="H12" s="44"/>
      <c r="I12" s="4"/>
      <c r="J12" s="4">
        <f t="shared" si="0"/>
        <v>254</v>
      </c>
    </row>
    <row r="13" spans="1:10" ht="15">
      <c r="A13" t="s">
        <v>19</v>
      </c>
      <c r="B13" s="7">
        <v>41879</v>
      </c>
      <c r="C13" s="29">
        <v>43937</v>
      </c>
      <c r="D13" s="11"/>
      <c r="E13" s="3" t="s">
        <v>30</v>
      </c>
      <c r="F13" s="4">
        <v>284.72</v>
      </c>
      <c r="G13" s="4">
        <v>284.72</v>
      </c>
      <c r="H13" s="44"/>
      <c r="I13" s="4">
        <v>-284.72</v>
      </c>
      <c r="J13" s="4">
        <f t="shared" si="0"/>
        <v>0</v>
      </c>
    </row>
    <row r="14" spans="1:10" ht="15">
      <c r="A14" s="22" t="s">
        <v>169</v>
      </c>
      <c r="B14" s="23">
        <v>43936</v>
      </c>
      <c r="C14" s="23"/>
      <c r="D14" s="34">
        <v>3</v>
      </c>
      <c r="E14" s="57" t="s">
        <v>30</v>
      </c>
      <c r="F14" s="58">
        <v>453.75</v>
      </c>
      <c r="G14" s="58">
        <v>0</v>
      </c>
      <c r="H14" s="70">
        <v>453.75</v>
      </c>
      <c r="I14" s="58"/>
      <c r="J14" s="58">
        <f t="shared" si="0"/>
        <v>453.75</v>
      </c>
    </row>
    <row r="15" spans="1:10" ht="15">
      <c r="A15" s="22" t="s">
        <v>170</v>
      </c>
      <c r="B15" s="23">
        <v>43937</v>
      </c>
      <c r="C15" s="23"/>
      <c r="D15" s="34">
        <v>3</v>
      </c>
      <c r="E15" s="57" t="s">
        <v>30</v>
      </c>
      <c r="F15" s="58">
        <v>2089.74</v>
      </c>
      <c r="G15" s="58">
        <v>0</v>
      </c>
      <c r="H15" s="70">
        <v>2089.74</v>
      </c>
      <c r="I15" s="58"/>
      <c r="J15" s="58">
        <f t="shared" si="0"/>
        <v>2089.74</v>
      </c>
    </row>
    <row r="16" spans="1:10" ht="15">
      <c r="A16" s="22" t="s">
        <v>171</v>
      </c>
      <c r="B16" s="23">
        <v>43937</v>
      </c>
      <c r="C16" s="23"/>
      <c r="D16" s="34">
        <v>3</v>
      </c>
      <c r="E16" s="57" t="s">
        <v>30</v>
      </c>
      <c r="F16" s="58">
        <v>2247</v>
      </c>
      <c r="G16" s="58">
        <v>0</v>
      </c>
      <c r="H16" s="70">
        <v>2247</v>
      </c>
      <c r="I16" s="58"/>
      <c r="J16" s="58">
        <f t="shared" si="0"/>
        <v>2247</v>
      </c>
    </row>
    <row r="17" spans="1:10" ht="15">
      <c r="A17" s="22" t="s">
        <v>172</v>
      </c>
      <c r="B17" s="23">
        <v>43937</v>
      </c>
      <c r="C17" s="23"/>
      <c r="D17" s="34">
        <v>3</v>
      </c>
      <c r="E17" s="57" t="s">
        <v>30</v>
      </c>
      <c r="F17" s="58">
        <v>419.97</v>
      </c>
      <c r="G17" s="58">
        <v>0</v>
      </c>
      <c r="H17" s="70">
        <v>419.97</v>
      </c>
      <c r="I17" s="58"/>
      <c r="J17" s="58">
        <f>SUM(G17:I17)</f>
        <v>419.97</v>
      </c>
    </row>
    <row r="18" spans="1:10" ht="15">
      <c r="A18" s="22" t="s">
        <v>161</v>
      </c>
      <c r="B18" s="23">
        <v>44049</v>
      </c>
      <c r="C18" s="23"/>
      <c r="D18" s="34">
        <v>1</v>
      </c>
      <c r="E18" s="57" t="s">
        <v>30</v>
      </c>
      <c r="F18" s="58">
        <v>1499.97</v>
      </c>
      <c r="G18" s="58">
        <v>0</v>
      </c>
      <c r="H18" s="70">
        <v>1499.97</v>
      </c>
      <c r="I18" s="58"/>
      <c r="J18" s="58">
        <f t="shared" si="0"/>
        <v>1499.97</v>
      </c>
    </row>
    <row r="19" spans="1:10" ht="15">
      <c r="A19" s="22" t="s">
        <v>162</v>
      </c>
      <c r="B19" s="23">
        <v>44049</v>
      </c>
      <c r="C19" s="23"/>
      <c r="D19" s="34">
        <v>1</v>
      </c>
      <c r="E19" s="57" t="s">
        <v>30</v>
      </c>
      <c r="F19" s="58">
        <v>89.97</v>
      </c>
      <c r="G19" s="58">
        <v>0</v>
      </c>
      <c r="H19" s="70">
        <v>89.97</v>
      </c>
      <c r="I19" s="58"/>
      <c r="J19" s="58">
        <f t="shared" si="0"/>
        <v>89.97</v>
      </c>
    </row>
    <row r="20" spans="1:11" ht="15">
      <c r="A20" s="1" t="s">
        <v>31</v>
      </c>
      <c r="B20" s="7"/>
      <c r="C20" s="7"/>
      <c r="D20" s="11"/>
      <c r="E20" s="3"/>
      <c r="F20" s="8">
        <f>SUM(F6:F19)</f>
        <v>10518.379999999997</v>
      </c>
      <c r="G20" s="8">
        <f>SUM(G6:G19)</f>
        <v>3717.9799999999996</v>
      </c>
      <c r="H20" s="8">
        <f>SUM(H6:H19)</f>
        <v>6800.400000000001</v>
      </c>
      <c r="I20" s="8">
        <f>SUM(I6:I19)</f>
        <v>-2563.2799999999997</v>
      </c>
      <c r="J20" s="8">
        <f>SUM(J6:J19)</f>
        <v>7955.1</v>
      </c>
      <c r="K20" s="43">
        <f>SUM(G20:I20)</f>
        <v>7955.100000000001</v>
      </c>
    </row>
    <row r="21" spans="2:10" ht="15">
      <c r="B21" s="7"/>
      <c r="C21" s="7"/>
      <c r="D21" s="11"/>
      <c r="E21" s="3"/>
      <c r="F21" s="9"/>
      <c r="G21" s="9"/>
      <c r="H21" s="44"/>
      <c r="I21" s="4"/>
      <c r="J21" s="4"/>
    </row>
    <row r="22" spans="1:10" ht="15">
      <c r="A22" s="16" t="s">
        <v>20</v>
      </c>
      <c r="B22" s="7"/>
      <c r="C22" s="7"/>
      <c r="D22" s="11"/>
      <c r="E22" s="3"/>
      <c r="F22" s="4"/>
      <c r="G22" s="4"/>
      <c r="H22" s="44"/>
      <c r="I22" s="4"/>
      <c r="J22" s="4"/>
    </row>
    <row r="23" spans="1:10" ht="15">
      <c r="A23" t="s">
        <v>21</v>
      </c>
      <c r="B23" s="7">
        <v>41794</v>
      </c>
      <c r="C23" s="7"/>
      <c r="D23" s="11">
        <v>12</v>
      </c>
      <c r="E23" s="3" t="s">
        <v>30</v>
      </c>
      <c r="F23" s="4">
        <v>878</v>
      </c>
      <c r="G23" s="4">
        <v>878</v>
      </c>
      <c r="H23" s="44"/>
      <c r="I23" s="4"/>
      <c r="J23" s="4">
        <f aca="true" t="shared" si="1" ref="J23:J35">SUM(G23:I23)</f>
        <v>878</v>
      </c>
    </row>
    <row r="24" spans="1:10" ht="15">
      <c r="A24" t="s">
        <v>22</v>
      </c>
      <c r="B24" s="7">
        <v>41794</v>
      </c>
      <c r="C24" s="7"/>
      <c r="D24" s="11">
        <v>1</v>
      </c>
      <c r="E24" s="3" t="s">
        <v>30</v>
      </c>
      <c r="F24" s="4">
        <v>1484</v>
      </c>
      <c r="G24" s="4">
        <v>1484</v>
      </c>
      <c r="H24" s="44"/>
      <c r="I24" s="4"/>
      <c r="J24" s="4">
        <f t="shared" si="1"/>
        <v>1484</v>
      </c>
    </row>
    <row r="25" spans="1:10" ht="15">
      <c r="A25" t="s">
        <v>23</v>
      </c>
      <c r="B25" s="7">
        <v>41794</v>
      </c>
      <c r="C25" s="7"/>
      <c r="D25" s="11">
        <v>2</v>
      </c>
      <c r="E25" s="3" t="s">
        <v>30</v>
      </c>
      <c r="F25" s="4">
        <v>310</v>
      </c>
      <c r="G25" s="4">
        <v>310</v>
      </c>
      <c r="H25" s="44"/>
      <c r="I25" s="4"/>
      <c r="J25" s="4">
        <f t="shared" si="1"/>
        <v>310</v>
      </c>
    </row>
    <row r="26" spans="1:10" ht="15">
      <c r="A26" t="s">
        <v>24</v>
      </c>
      <c r="B26" s="7">
        <v>41794</v>
      </c>
      <c r="C26" s="7"/>
      <c r="D26" s="11">
        <v>3</v>
      </c>
      <c r="E26" s="3" t="s">
        <v>30</v>
      </c>
      <c r="F26" s="4">
        <v>597</v>
      </c>
      <c r="G26" s="4">
        <v>597</v>
      </c>
      <c r="H26" s="44"/>
      <c r="I26" s="4"/>
      <c r="J26" s="4">
        <f t="shared" si="1"/>
        <v>597</v>
      </c>
    </row>
    <row r="27" spans="1:10" ht="15">
      <c r="A27" t="s">
        <v>25</v>
      </c>
      <c r="B27" s="7">
        <v>41794</v>
      </c>
      <c r="C27" s="7"/>
      <c r="D27" s="11">
        <v>2</v>
      </c>
      <c r="E27" s="3" t="s">
        <v>30</v>
      </c>
      <c r="F27" s="4">
        <v>166.94</v>
      </c>
      <c r="G27" s="4">
        <v>166.94</v>
      </c>
      <c r="H27" s="44"/>
      <c r="I27" s="4"/>
      <c r="J27" s="4">
        <f t="shared" si="1"/>
        <v>166.94</v>
      </c>
    </row>
    <row r="28" spans="1:10" ht="15">
      <c r="A28" t="s">
        <v>26</v>
      </c>
      <c r="B28" s="7">
        <v>41887</v>
      </c>
      <c r="C28" s="7"/>
      <c r="D28" s="11">
        <v>2</v>
      </c>
      <c r="E28" s="3" t="s">
        <v>30</v>
      </c>
      <c r="F28" s="4">
        <v>136</v>
      </c>
      <c r="G28" s="4">
        <v>136</v>
      </c>
      <c r="H28" s="44"/>
      <c r="I28" s="4"/>
      <c r="J28" s="4">
        <f t="shared" si="1"/>
        <v>136</v>
      </c>
    </row>
    <row r="29" spans="1:10" ht="15">
      <c r="A29" t="s">
        <v>27</v>
      </c>
      <c r="B29" s="7">
        <v>41976</v>
      </c>
      <c r="C29" s="7"/>
      <c r="D29" s="11">
        <v>2</v>
      </c>
      <c r="E29" s="3" t="s">
        <v>30</v>
      </c>
      <c r="F29" s="4">
        <v>91.46</v>
      </c>
      <c r="G29" s="4">
        <v>91.46</v>
      </c>
      <c r="H29" s="44"/>
      <c r="I29" s="4"/>
      <c r="J29" s="4">
        <f t="shared" si="1"/>
        <v>91.46</v>
      </c>
    </row>
    <row r="30" spans="1:10" ht="15">
      <c r="A30" t="s">
        <v>28</v>
      </c>
      <c r="B30" s="7">
        <v>42081</v>
      </c>
      <c r="C30" s="7"/>
      <c r="D30" s="11">
        <v>1</v>
      </c>
      <c r="E30" s="3" t="s">
        <v>30</v>
      </c>
      <c r="F30" s="4">
        <v>269</v>
      </c>
      <c r="G30" s="4">
        <v>269</v>
      </c>
      <c r="H30" s="44"/>
      <c r="I30" s="4"/>
      <c r="J30" s="4">
        <f t="shared" si="1"/>
        <v>269</v>
      </c>
    </row>
    <row r="31" spans="1:10" ht="15">
      <c r="A31" t="s">
        <v>29</v>
      </c>
      <c r="B31" s="7">
        <v>42081</v>
      </c>
      <c r="C31" s="7"/>
      <c r="D31" s="11">
        <v>2</v>
      </c>
      <c r="E31" s="3" t="s">
        <v>30</v>
      </c>
      <c r="F31" s="4">
        <v>58.94</v>
      </c>
      <c r="G31" s="4">
        <v>58.94</v>
      </c>
      <c r="H31" s="44"/>
      <c r="I31" s="4"/>
      <c r="J31" s="4">
        <f t="shared" si="1"/>
        <v>58.94</v>
      </c>
    </row>
    <row r="32" spans="1:10" ht="15">
      <c r="A32" s="26" t="s">
        <v>86</v>
      </c>
      <c r="B32" s="27">
        <v>42815</v>
      </c>
      <c r="C32" s="27"/>
      <c r="D32" s="11">
        <v>1</v>
      </c>
      <c r="E32" s="3" t="s">
        <v>30</v>
      </c>
      <c r="F32" s="4">
        <v>179</v>
      </c>
      <c r="G32" s="4">
        <v>179</v>
      </c>
      <c r="H32" s="44"/>
      <c r="I32" s="4"/>
      <c r="J32" s="4">
        <f t="shared" si="1"/>
        <v>179</v>
      </c>
    </row>
    <row r="33" spans="1:10" ht="15">
      <c r="A33" s="26" t="s">
        <v>87</v>
      </c>
      <c r="B33" s="27">
        <v>42815</v>
      </c>
      <c r="C33" s="27"/>
      <c r="D33" s="11">
        <v>1</v>
      </c>
      <c r="E33" s="3" t="s">
        <v>30</v>
      </c>
      <c r="F33" s="4">
        <v>50.97</v>
      </c>
      <c r="G33" s="4">
        <v>50.97</v>
      </c>
      <c r="H33" s="44"/>
      <c r="I33" s="4"/>
      <c r="J33" s="4">
        <f t="shared" si="1"/>
        <v>50.97</v>
      </c>
    </row>
    <row r="34" spans="1:10" ht="15">
      <c r="A34" s="26" t="s">
        <v>99</v>
      </c>
      <c r="B34" s="27">
        <v>43122</v>
      </c>
      <c r="C34" s="27"/>
      <c r="D34" s="41">
        <v>1</v>
      </c>
      <c r="E34" s="3" t="s">
        <v>30</v>
      </c>
      <c r="F34" s="4">
        <v>54.99</v>
      </c>
      <c r="G34" s="4">
        <v>54.99</v>
      </c>
      <c r="H34" s="44"/>
      <c r="I34" s="4"/>
      <c r="J34" s="4">
        <f t="shared" si="1"/>
        <v>54.99</v>
      </c>
    </row>
    <row r="35" spans="1:10" ht="15">
      <c r="A35" s="26" t="s">
        <v>100</v>
      </c>
      <c r="B35" s="27">
        <v>43129</v>
      </c>
      <c r="C35" s="27"/>
      <c r="D35" s="41">
        <v>1</v>
      </c>
      <c r="E35" s="3" t="s">
        <v>30</v>
      </c>
      <c r="F35" s="4">
        <v>179</v>
      </c>
      <c r="G35" s="4">
        <v>179</v>
      </c>
      <c r="H35" s="44"/>
      <c r="I35" s="4"/>
      <c r="J35" s="4">
        <f t="shared" si="1"/>
        <v>179</v>
      </c>
    </row>
    <row r="36" spans="1:11" ht="15">
      <c r="A36" s="1" t="s">
        <v>31</v>
      </c>
      <c r="B36" s="7"/>
      <c r="C36" s="7"/>
      <c r="D36" s="11"/>
      <c r="E36" s="3"/>
      <c r="F36" s="8">
        <f>SUM(F23:F35)</f>
        <v>4455.3</v>
      </c>
      <c r="G36" s="8">
        <f>SUM(G23:G35)</f>
        <v>4455.3</v>
      </c>
      <c r="H36" s="8">
        <f>SUM(H23:H35)</f>
        <v>0</v>
      </c>
      <c r="I36" s="8">
        <f>SUM(I23:I35)</f>
        <v>0</v>
      </c>
      <c r="J36" s="8">
        <f>SUM(J23:J35)</f>
        <v>4455.3</v>
      </c>
      <c r="K36" s="43">
        <f>SUM(G36:I36)</f>
        <v>4455.3</v>
      </c>
    </row>
    <row r="37" spans="2:10" ht="15">
      <c r="B37" s="7"/>
      <c r="C37" s="7"/>
      <c r="D37" s="11"/>
      <c r="E37" s="3"/>
      <c r="F37" s="4"/>
      <c r="G37" s="4"/>
      <c r="H37" s="44"/>
      <c r="I37" s="4"/>
      <c r="J37" s="4"/>
    </row>
    <row r="38" spans="1:10" ht="15">
      <c r="A38" s="16" t="s">
        <v>32</v>
      </c>
      <c r="B38" s="7"/>
      <c r="C38" s="7"/>
      <c r="D38" s="11"/>
      <c r="E38" s="3"/>
      <c r="F38" s="4"/>
      <c r="G38" s="4"/>
      <c r="H38" s="44"/>
      <c r="I38" s="4"/>
      <c r="J38" s="4"/>
    </row>
    <row r="39" spans="1:10" ht="15">
      <c r="A39" t="s">
        <v>33</v>
      </c>
      <c r="B39" s="7">
        <v>40478</v>
      </c>
      <c r="C39" s="7"/>
      <c r="D39" s="11">
        <v>1</v>
      </c>
      <c r="E39" s="3" t="s">
        <v>30</v>
      </c>
      <c r="F39" s="4">
        <v>2049.68</v>
      </c>
      <c r="G39" s="4">
        <v>2049.68</v>
      </c>
      <c r="H39" s="44"/>
      <c r="I39" s="4"/>
      <c r="J39" s="4">
        <f>SUM(G39:I39)</f>
        <v>2049.68</v>
      </c>
    </row>
    <row r="40" spans="1:10" ht="15">
      <c r="A40" t="s">
        <v>34</v>
      </c>
      <c r="B40" s="7">
        <v>40478</v>
      </c>
      <c r="C40" s="7"/>
      <c r="D40" s="11">
        <v>1</v>
      </c>
      <c r="E40" s="3" t="s">
        <v>30</v>
      </c>
      <c r="F40" s="4">
        <v>1664.04</v>
      </c>
      <c r="G40" s="4">
        <v>1664.04</v>
      </c>
      <c r="H40" s="44"/>
      <c r="I40" s="4"/>
      <c r="J40" s="4">
        <f>SUM(G40:I40)</f>
        <v>1664.04</v>
      </c>
    </row>
    <row r="41" spans="1:10" ht="15">
      <c r="A41" t="s">
        <v>35</v>
      </c>
      <c r="B41" s="7">
        <v>40478</v>
      </c>
      <c r="C41" s="7"/>
      <c r="D41" s="11">
        <v>1</v>
      </c>
      <c r="E41" s="3" t="s">
        <v>30</v>
      </c>
      <c r="F41" s="4">
        <v>454.05</v>
      </c>
      <c r="G41" s="4">
        <v>454.05</v>
      </c>
      <c r="H41" s="44"/>
      <c r="I41" s="4"/>
      <c r="J41" s="4">
        <f>SUM(G41:I41)</f>
        <v>454.05</v>
      </c>
    </row>
    <row r="42" spans="1:11" ht="15">
      <c r="A42" s="1" t="s">
        <v>31</v>
      </c>
      <c r="B42" s="7"/>
      <c r="C42" s="7"/>
      <c r="D42" s="11"/>
      <c r="E42" s="3"/>
      <c r="F42" s="8">
        <f>SUM(F39:F41)</f>
        <v>4167.7699999999995</v>
      </c>
      <c r="G42" s="8">
        <f>SUM(G39:G41)</f>
        <v>4167.7699999999995</v>
      </c>
      <c r="H42" s="8">
        <f>SUM(H39:H41)</f>
        <v>0</v>
      </c>
      <c r="I42" s="8">
        <f>SUM(I39:I41)</f>
        <v>0</v>
      </c>
      <c r="J42" s="8">
        <f>SUM(J39:J41)</f>
        <v>4167.7699999999995</v>
      </c>
      <c r="K42" s="43">
        <f>SUM(G42:I42)</f>
        <v>4167.7699999999995</v>
      </c>
    </row>
    <row r="43" spans="2:10" ht="15">
      <c r="B43" s="7"/>
      <c r="C43" s="7"/>
      <c r="D43" s="11"/>
      <c r="E43" s="3"/>
      <c r="F43" s="4"/>
      <c r="G43" s="4"/>
      <c r="H43" s="44"/>
      <c r="I43" s="4"/>
      <c r="J43" s="4"/>
    </row>
    <row r="44" spans="1:10" ht="15">
      <c r="A44" s="16" t="s">
        <v>36</v>
      </c>
      <c r="B44" s="7"/>
      <c r="C44" s="7"/>
      <c r="D44" s="11"/>
      <c r="E44" s="3"/>
      <c r="F44" s="4"/>
      <c r="G44" s="4"/>
      <c r="H44" s="44"/>
      <c r="I44" s="4"/>
      <c r="J44" s="4"/>
    </row>
    <row r="45" spans="1:10" ht="15">
      <c r="A45" t="s">
        <v>37</v>
      </c>
      <c r="B45" s="7">
        <v>40269</v>
      </c>
      <c r="C45" s="29"/>
      <c r="D45" s="11">
        <v>21</v>
      </c>
      <c r="E45" s="3" t="s">
        <v>77</v>
      </c>
      <c r="F45" s="4">
        <v>21</v>
      </c>
      <c r="G45" s="4">
        <v>21</v>
      </c>
      <c r="H45" s="44"/>
      <c r="I45" s="4"/>
      <c r="J45" s="4">
        <f aca="true" t="shared" si="2" ref="J45:J55">SUM(G45:I45)</f>
        <v>21</v>
      </c>
    </row>
    <row r="46" spans="1:10" ht="15">
      <c r="A46" t="s">
        <v>39</v>
      </c>
      <c r="B46" s="7">
        <v>40866</v>
      </c>
      <c r="C46" s="7"/>
      <c r="D46" s="11">
        <v>1</v>
      </c>
      <c r="E46" s="3" t="s">
        <v>77</v>
      </c>
      <c r="F46" s="4">
        <v>500</v>
      </c>
      <c r="G46" s="4">
        <v>500</v>
      </c>
      <c r="H46" s="44"/>
      <c r="I46" s="4"/>
      <c r="J46" s="4">
        <f t="shared" si="2"/>
        <v>500</v>
      </c>
    </row>
    <row r="47" spans="1:10" ht="15">
      <c r="A47" t="s">
        <v>85</v>
      </c>
      <c r="B47" s="7">
        <v>41236</v>
      </c>
      <c r="C47" s="7"/>
      <c r="D47" s="11">
        <v>10</v>
      </c>
      <c r="E47" s="3" t="s">
        <v>77</v>
      </c>
      <c r="F47" s="4">
        <v>2860</v>
      </c>
      <c r="G47" s="4">
        <v>2860</v>
      </c>
      <c r="H47" s="44"/>
      <c r="I47" s="4"/>
      <c r="J47" s="4">
        <f t="shared" si="2"/>
        <v>2860</v>
      </c>
    </row>
    <row r="48" spans="1:10" ht="15">
      <c r="A48" t="s">
        <v>85</v>
      </c>
      <c r="B48" s="7">
        <v>41607</v>
      </c>
      <c r="C48" s="7"/>
      <c r="D48" s="11">
        <v>3</v>
      </c>
      <c r="E48" s="3" t="s">
        <v>77</v>
      </c>
      <c r="F48" s="4">
        <v>1500</v>
      </c>
      <c r="G48" s="4">
        <v>1500</v>
      </c>
      <c r="H48" s="44"/>
      <c r="I48" s="4"/>
      <c r="J48" s="4">
        <f t="shared" si="2"/>
        <v>1500</v>
      </c>
    </row>
    <row r="49" spans="1:10" ht="15">
      <c r="A49" t="s">
        <v>85</v>
      </c>
      <c r="B49" s="7">
        <v>42334</v>
      </c>
      <c r="C49" s="7"/>
      <c r="D49" s="11">
        <v>4</v>
      </c>
      <c r="E49" s="3" t="s">
        <v>77</v>
      </c>
      <c r="F49" s="4">
        <v>2000</v>
      </c>
      <c r="G49" s="4">
        <v>2000</v>
      </c>
      <c r="H49" s="44"/>
      <c r="I49" s="4"/>
      <c r="J49" s="4">
        <f t="shared" si="2"/>
        <v>2000</v>
      </c>
    </row>
    <row r="50" spans="1:10" ht="15">
      <c r="A50" s="26" t="s">
        <v>85</v>
      </c>
      <c r="B50" s="27">
        <v>42801</v>
      </c>
      <c r="C50" s="27"/>
      <c r="D50" s="11">
        <v>4</v>
      </c>
      <c r="E50" s="3" t="s">
        <v>77</v>
      </c>
      <c r="F50" s="4">
        <v>2000</v>
      </c>
      <c r="G50" s="4">
        <v>2000</v>
      </c>
      <c r="H50" s="44"/>
      <c r="I50" s="4"/>
      <c r="J50" s="4">
        <f t="shared" si="2"/>
        <v>2000</v>
      </c>
    </row>
    <row r="51" spans="1:10" ht="15">
      <c r="A51" s="26" t="s">
        <v>85</v>
      </c>
      <c r="B51" s="27">
        <v>43472</v>
      </c>
      <c r="C51" s="27"/>
      <c r="D51" s="41">
        <v>7</v>
      </c>
      <c r="E51" s="3" t="s">
        <v>77</v>
      </c>
      <c r="F51" s="4">
        <v>3500</v>
      </c>
      <c r="G51" s="4">
        <v>3500</v>
      </c>
      <c r="H51" s="4"/>
      <c r="I51" s="4"/>
      <c r="J51" s="4">
        <f t="shared" si="2"/>
        <v>3500</v>
      </c>
    </row>
    <row r="52" spans="1:10" ht="15">
      <c r="A52" s="26" t="s">
        <v>85</v>
      </c>
      <c r="B52" s="27">
        <v>43838</v>
      </c>
      <c r="C52" s="27"/>
      <c r="D52" s="41">
        <v>7</v>
      </c>
      <c r="E52" s="19" t="s">
        <v>77</v>
      </c>
      <c r="F52" s="64">
        <v>3500</v>
      </c>
      <c r="G52" s="64">
        <v>3500</v>
      </c>
      <c r="H52" s="64"/>
      <c r="I52" s="64"/>
      <c r="J52" s="64">
        <f t="shared" si="2"/>
        <v>3500</v>
      </c>
    </row>
    <row r="53" spans="1:10" ht="15">
      <c r="A53" s="22" t="s">
        <v>85</v>
      </c>
      <c r="B53" s="23">
        <v>43858</v>
      </c>
      <c r="C53" s="23"/>
      <c r="D53" s="34">
        <v>7</v>
      </c>
      <c r="E53" s="57" t="s">
        <v>77</v>
      </c>
      <c r="F53" s="58">
        <v>3500</v>
      </c>
      <c r="G53" s="58"/>
      <c r="H53" s="58">
        <v>3500</v>
      </c>
      <c r="I53" s="58"/>
      <c r="J53" s="58">
        <f t="shared" si="2"/>
        <v>3500</v>
      </c>
    </row>
    <row r="54" spans="2:10" ht="15">
      <c r="B54" s="7"/>
      <c r="C54" s="7"/>
      <c r="D54" s="17">
        <f>SUM(D45:D53)</f>
        <v>64</v>
      </c>
      <c r="E54" s="3"/>
      <c r="F54" s="4"/>
      <c r="G54" s="4"/>
      <c r="H54" s="4"/>
      <c r="I54" s="4"/>
      <c r="J54" s="4"/>
    </row>
    <row r="55" spans="1:10" ht="15">
      <c r="A55" s="26" t="s">
        <v>40</v>
      </c>
      <c r="B55" s="27">
        <v>43472</v>
      </c>
      <c r="C55" s="27"/>
      <c r="D55" s="41">
        <v>10</v>
      </c>
      <c r="E55" s="3" t="s">
        <v>77</v>
      </c>
      <c r="F55" s="4">
        <v>650</v>
      </c>
      <c r="G55" s="4">
        <v>650</v>
      </c>
      <c r="H55" s="4"/>
      <c r="I55" s="4"/>
      <c r="J55" s="4">
        <f t="shared" si="2"/>
        <v>650</v>
      </c>
    </row>
    <row r="56" spans="1:11" ht="15">
      <c r="A56" s="1" t="s">
        <v>31</v>
      </c>
      <c r="B56" s="7"/>
      <c r="C56" s="7"/>
      <c r="D56" s="17">
        <f>SUM(D55:D55)</f>
        <v>10</v>
      </c>
      <c r="E56" s="3"/>
      <c r="F56" s="8">
        <f>SUM(F45:F55)</f>
        <v>20031</v>
      </c>
      <c r="G56" s="8">
        <f>SUM(G45:G55)</f>
        <v>16531</v>
      </c>
      <c r="H56" s="8">
        <f>SUM(H45:H55)</f>
        <v>3500</v>
      </c>
      <c r="I56" s="8">
        <f>SUM(I45:I55)</f>
        <v>0</v>
      </c>
      <c r="J56" s="8">
        <f>SUM(J45:J55)</f>
        <v>20031</v>
      </c>
      <c r="K56" s="43">
        <f>SUM(G56:I56)</f>
        <v>20031</v>
      </c>
    </row>
    <row r="57" spans="2:10" ht="15">
      <c r="B57" s="7"/>
      <c r="C57" s="7"/>
      <c r="D57" s="11"/>
      <c r="E57" s="3"/>
      <c r="F57" s="4"/>
      <c r="G57" s="4"/>
      <c r="H57" s="44"/>
      <c r="I57" s="4"/>
      <c r="J57" s="4"/>
    </row>
    <row r="58" spans="1:10" ht="15">
      <c r="A58" s="16" t="s">
        <v>41</v>
      </c>
      <c r="B58" s="7"/>
      <c r="C58" s="7"/>
      <c r="D58" s="11"/>
      <c r="E58" s="3"/>
      <c r="F58" s="4"/>
      <c r="G58" s="4"/>
      <c r="H58" s="44"/>
      <c r="I58" s="4"/>
      <c r="J58" s="4"/>
    </row>
    <row r="59" spans="1:10" ht="15">
      <c r="A59" t="s">
        <v>42</v>
      </c>
      <c r="B59" s="7">
        <v>40611</v>
      </c>
      <c r="C59" s="7"/>
      <c r="D59" s="11">
        <v>5</v>
      </c>
      <c r="E59" s="3" t="s">
        <v>50</v>
      </c>
      <c r="F59" s="4">
        <v>2388.3</v>
      </c>
      <c r="G59" s="4">
        <v>2388.3</v>
      </c>
      <c r="H59" s="44"/>
      <c r="I59" s="4"/>
      <c r="J59" s="4">
        <f>SUM(G59:I59)</f>
        <v>2388.3</v>
      </c>
    </row>
    <row r="60" spans="1:10" ht="15">
      <c r="A60" s="42" t="s">
        <v>42</v>
      </c>
      <c r="B60" s="27">
        <v>43006</v>
      </c>
      <c r="C60" s="27"/>
      <c r="D60" s="41">
        <v>3</v>
      </c>
      <c r="E60" s="3" t="s">
        <v>101</v>
      </c>
      <c r="F60" s="4">
        <v>1711</v>
      </c>
      <c r="G60" s="4">
        <v>1711</v>
      </c>
      <c r="H60" s="44"/>
      <c r="I60" s="4"/>
      <c r="J60" s="4">
        <f>SUM(G60:I60)</f>
        <v>1711</v>
      </c>
    </row>
    <row r="61" spans="3:11" ht="15">
      <c r="C61" s="6"/>
      <c r="D61" s="17">
        <f>SUM(D59:D60)</f>
        <v>8</v>
      </c>
      <c r="E61" s="3"/>
      <c r="F61" s="8">
        <f>SUM(F59:F60)</f>
        <v>4099.3</v>
      </c>
      <c r="G61" s="8">
        <f>SUM(G59:G60)</f>
        <v>4099.3</v>
      </c>
      <c r="H61" s="8">
        <f>SUM(H59:H60)</f>
        <v>0</v>
      </c>
      <c r="I61" s="8">
        <f>SUM(I59:I60)</f>
        <v>0</v>
      </c>
      <c r="J61" s="8">
        <f>SUM(J59:J60)</f>
        <v>4099.3</v>
      </c>
      <c r="K61" s="43">
        <f>SUM(G61:I61)</f>
        <v>4099.3</v>
      </c>
    </row>
    <row r="62" spans="2:10" ht="15">
      <c r="B62" s="7"/>
      <c r="C62" s="7"/>
      <c r="D62" s="11"/>
      <c r="E62" s="3"/>
      <c r="F62" s="15"/>
      <c r="G62" s="15"/>
      <c r="H62" s="44"/>
      <c r="I62" s="4"/>
      <c r="J62" s="4"/>
    </row>
    <row r="63" spans="1:10" ht="15">
      <c r="A63" s="16" t="s">
        <v>211</v>
      </c>
      <c r="B63" s="7"/>
      <c r="C63" s="7"/>
      <c r="D63" s="11"/>
      <c r="E63" s="3"/>
      <c r="F63" s="4"/>
      <c r="G63" s="4"/>
      <c r="H63" s="44"/>
      <c r="I63" s="4"/>
      <c r="J63" s="4"/>
    </row>
    <row r="64" spans="1:10" ht="15">
      <c r="A64" t="s">
        <v>44</v>
      </c>
      <c r="B64" s="7">
        <v>41000</v>
      </c>
      <c r="C64" s="7"/>
      <c r="D64" s="11">
        <v>168</v>
      </c>
      <c r="E64" s="3"/>
      <c r="F64" s="4">
        <v>0</v>
      </c>
      <c r="G64" s="4">
        <v>0</v>
      </c>
      <c r="H64" s="44"/>
      <c r="I64" s="4"/>
      <c r="J64" s="4">
        <f aca="true" t="shared" si="3" ref="J64:J72">SUM(G64:I64)</f>
        <v>0</v>
      </c>
    </row>
    <row r="65" spans="1:10" ht="15">
      <c r="A65" t="s">
        <v>45</v>
      </c>
      <c r="B65" s="7">
        <v>41973</v>
      </c>
      <c r="C65" s="7"/>
      <c r="D65" s="11">
        <v>1</v>
      </c>
      <c r="E65" s="3" t="s">
        <v>46</v>
      </c>
      <c r="F65" s="4">
        <v>435</v>
      </c>
      <c r="G65" s="4">
        <v>435</v>
      </c>
      <c r="H65" s="44"/>
      <c r="I65" s="4"/>
      <c r="J65" s="4">
        <f t="shared" si="3"/>
        <v>435</v>
      </c>
    </row>
    <row r="66" spans="1:10" ht="15">
      <c r="A66" t="s">
        <v>45</v>
      </c>
      <c r="B66" s="7">
        <v>42215</v>
      </c>
      <c r="C66" s="7"/>
      <c r="D66" s="11">
        <v>1</v>
      </c>
      <c r="E66" s="3" t="s">
        <v>47</v>
      </c>
      <c r="F66" s="4">
        <v>405</v>
      </c>
      <c r="G66" s="4">
        <v>405</v>
      </c>
      <c r="H66" s="44"/>
      <c r="I66" s="4"/>
      <c r="J66" s="4">
        <f t="shared" si="3"/>
        <v>405</v>
      </c>
    </row>
    <row r="67" spans="1:10" ht="15">
      <c r="A67" t="s">
        <v>45</v>
      </c>
      <c r="B67" s="7">
        <v>42246</v>
      </c>
      <c r="C67" s="7"/>
      <c r="D67" s="11">
        <v>1</v>
      </c>
      <c r="E67" s="3" t="s">
        <v>48</v>
      </c>
      <c r="F67" s="4">
        <v>584</v>
      </c>
      <c r="G67" s="4">
        <v>584</v>
      </c>
      <c r="H67" s="44"/>
      <c r="I67" s="4"/>
      <c r="J67" s="4">
        <f t="shared" si="3"/>
        <v>584</v>
      </c>
    </row>
    <row r="68" spans="1:10" ht="15">
      <c r="A68" s="26" t="s">
        <v>45</v>
      </c>
      <c r="B68" s="27">
        <v>42786</v>
      </c>
      <c r="C68" s="27"/>
      <c r="D68" s="11">
        <v>1</v>
      </c>
      <c r="E68" s="3" t="s">
        <v>84</v>
      </c>
      <c r="F68" s="4">
        <v>769.17</v>
      </c>
      <c r="G68" s="4">
        <v>769.17</v>
      </c>
      <c r="H68" s="44"/>
      <c r="I68" s="4"/>
      <c r="J68" s="4">
        <f t="shared" si="3"/>
        <v>769.17</v>
      </c>
    </row>
    <row r="69" spans="1:10" ht="15">
      <c r="A69" s="26" t="s">
        <v>45</v>
      </c>
      <c r="B69" s="27">
        <v>43655</v>
      </c>
      <c r="C69" s="27"/>
      <c r="D69" s="41">
        <v>1</v>
      </c>
      <c r="E69" s="19" t="s">
        <v>147</v>
      </c>
      <c r="F69" s="64">
        <v>445</v>
      </c>
      <c r="G69" s="64">
        <v>445</v>
      </c>
      <c r="H69" s="64"/>
      <c r="I69" s="64"/>
      <c r="J69" s="64">
        <f t="shared" si="3"/>
        <v>445</v>
      </c>
    </row>
    <row r="70" spans="1:10" ht="15">
      <c r="A70" s="65" t="s">
        <v>45</v>
      </c>
      <c r="B70" s="66">
        <v>44034</v>
      </c>
      <c r="C70" s="66"/>
      <c r="D70" s="67">
        <v>1</v>
      </c>
      <c r="E70" s="68" t="s">
        <v>160</v>
      </c>
      <c r="F70" s="69">
        <v>619</v>
      </c>
      <c r="G70" s="69">
        <v>0</v>
      </c>
      <c r="H70" s="69">
        <v>619</v>
      </c>
      <c r="I70" s="69"/>
      <c r="J70" s="69">
        <f t="shared" si="3"/>
        <v>619</v>
      </c>
    </row>
    <row r="71" spans="1:10" ht="15">
      <c r="A71" s="65" t="s">
        <v>167</v>
      </c>
      <c r="B71" s="66">
        <v>44089</v>
      </c>
      <c r="C71" s="66"/>
      <c r="D71" s="67">
        <v>1</v>
      </c>
      <c r="E71" s="68" t="s">
        <v>84</v>
      </c>
      <c r="F71" s="69">
        <v>482</v>
      </c>
      <c r="G71" s="69">
        <v>0</v>
      </c>
      <c r="H71" s="69">
        <v>482</v>
      </c>
      <c r="I71" s="69"/>
      <c r="J71" s="69">
        <f t="shared" si="3"/>
        <v>482</v>
      </c>
    </row>
    <row r="72" spans="1:10" ht="15">
      <c r="A72" s="65" t="s">
        <v>167</v>
      </c>
      <c r="B72" s="66">
        <v>44132</v>
      </c>
      <c r="C72" s="66"/>
      <c r="D72" s="67">
        <v>1</v>
      </c>
      <c r="E72" s="68" t="s">
        <v>84</v>
      </c>
      <c r="F72" s="69">
        <v>241</v>
      </c>
      <c r="G72" s="69">
        <v>0</v>
      </c>
      <c r="H72" s="69">
        <v>241</v>
      </c>
      <c r="I72" s="69"/>
      <c r="J72" s="69">
        <f t="shared" si="3"/>
        <v>241</v>
      </c>
    </row>
    <row r="73" spans="2:11" ht="15">
      <c r="B73" s="7"/>
      <c r="C73" s="7"/>
      <c r="D73" s="17">
        <f>SUM(D64:D72)</f>
        <v>176</v>
      </c>
      <c r="E73" s="3"/>
      <c r="F73" s="8">
        <f>SUM(F64:F72)</f>
        <v>3980.17</v>
      </c>
      <c r="G73" s="8">
        <f>SUM(G64:G72)</f>
        <v>2638.17</v>
      </c>
      <c r="H73" s="8">
        <f>SUM(H64:H72)</f>
        <v>1342</v>
      </c>
      <c r="I73" s="8">
        <f>SUM(I64:I72)</f>
        <v>0</v>
      </c>
      <c r="J73" s="8">
        <f>SUM(J64:J72)</f>
        <v>3980.17</v>
      </c>
      <c r="K73" s="43">
        <f>SUM(G73:I73)</f>
        <v>3980.17</v>
      </c>
    </row>
    <row r="74" spans="2:10" ht="15">
      <c r="B74" s="7"/>
      <c r="C74" s="7"/>
      <c r="D74" s="18"/>
      <c r="E74" s="19"/>
      <c r="F74" s="9"/>
      <c r="G74" s="9"/>
      <c r="H74" s="44"/>
      <c r="I74" s="4"/>
      <c r="J74" s="4"/>
    </row>
    <row r="75" spans="1:10" ht="15">
      <c r="A75" s="16" t="s">
        <v>49</v>
      </c>
      <c r="B75" s="7"/>
      <c r="C75" s="7"/>
      <c r="D75" s="14"/>
      <c r="E75" s="3"/>
      <c r="F75" s="13"/>
      <c r="G75" s="13"/>
      <c r="H75" s="44"/>
      <c r="I75" s="4"/>
      <c r="J75" s="4"/>
    </row>
    <row r="76" spans="1:10" ht="15">
      <c r="A76" t="s">
        <v>49</v>
      </c>
      <c r="B76" s="7">
        <v>41000</v>
      </c>
      <c r="C76" s="7"/>
      <c r="D76" s="11">
        <v>100</v>
      </c>
      <c r="E76" s="3" t="s">
        <v>50</v>
      </c>
      <c r="F76" s="4">
        <v>0</v>
      </c>
      <c r="G76" s="4">
        <v>0</v>
      </c>
      <c r="H76" s="44"/>
      <c r="I76" s="4"/>
      <c r="J76" s="4">
        <f aca="true" t="shared" si="4" ref="J76:J100">SUM(G76:I76)</f>
        <v>0</v>
      </c>
    </row>
    <row r="77" spans="1:10" ht="15">
      <c r="A77" t="s">
        <v>49</v>
      </c>
      <c r="B77" s="7">
        <v>41157</v>
      </c>
      <c r="C77" s="7"/>
      <c r="D77" s="11">
        <v>3</v>
      </c>
      <c r="E77" s="3" t="s">
        <v>50</v>
      </c>
      <c r="F77" s="4">
        <v>695</v>
      </c>
      <c r="G77" s="4">
        <v>695</v>
      </c>
      <c r="H77" s="44"/>
      <c r="I77" s="4"/>
      <c r="J77" s="4">
        <f t="shared" si="4"/>
        <v>695</v>
      </c>
    </row>
    <row r="78" spans="1:10" ht="15">
      <c r="A78" t="s">
        <v>49</v>
      </c>
      <c r="B78" s="7">
        <v>41000</v>
      </c>
      <c r="C78" s="7"/>
      <c r="D78" s="11">
        <v>1</v>
      </c>
      <c r="E78" s="3" t="s">
        <v>50</v>
      </c>
      <c r="F78" s="4">
        <v>240</v>
      </c>
      <c r="G78" s="4">
        <v>240</v>
      </c>
      <c r="H78" s="44"/>
      <c r="I78" s="4"/>
      <c r="J78" s="4">
        <f t="shared" si="4"/>
        <v>240</v>
      </c>
    </row>
    <row r="79" spans="1:10" ht="15">
      <c r="A79" t="s">
        <v>49</v>
      </c>
      <c r="B79" s="7">
        <v>41484</v>
      </c>
      <c r="C79" s="7"/>
      <c r="D79" s="11">
        <v>15</v>
      </c>
      <c r="E79" s="3" t="s">
        <v>50</v>
      </c>
      <c r="F79" s="4">
        <v>675</v>
      </c>
      <c r="G79" s="4">
        <v>675</v>
      </c>
      <c r="H79" s="44"/>
      <c r="I79" s="4"/>
      <c r="J79" s="4">
        <f t="shared" si="4"/>
        <v>675</v>
      </c>
    </row>
    <row r="80" spans="1:10" ht="15">
      <c r="A80" t="s">
        <v>49</v>
      </c>
      <c r="B80" s="7">
        <v>41516</v>
      </c>
      <c r="C80" s="7"/>
      <c r="D80" s="11">
        <v>8</v>
      </c>
      <c r="E80" s="3" t="s">
        <v>50</v>
      </c>
      <c r="F80" s="4">
        <v>1752</v>
      </c>
      <c r="G80" s="4">
        <v>1752</v>
      </c>
      <c r="H80" s="44"/>
      <c r="I80" s="4"/>
      <c r="J80" s="4">
        <f t="shared" si="4"/>
        <v>1752</v>
      </c>
    </row>
    <row r="81" spans="1:10" ht="15">
      <c r="A81" t="s">
        <v>49</v>
      </c>
      <c r="B81" s="7">
        <v>41683</v>
      </c>
      <c r="C81" s="7"/>
      <c r="D81" s="11">
        <v>31</v>
      </c>
      <c r="E81" s="3" t="s">
        <v>50</v>
      </c>
      <c r="F81" s="4">
        <v>3869</v>
      </c>
      <c r="G81" s="4">
        <v>3869</v>
      </c>
      <c r="H81" s="44"/>
      <c r="I81" s="4"/>
      <c r="J81" s="4">
        <f t="shared" si="4"/>
        <v>3869</v>
      </c>
    </row>
    <row r="82" spans="1:10" ht="15">
      <c r="A82" t="s">
        <v>49</v>
      </c>
      <c r="B82" s="7">
        <v>41751</v>
      </c>
      <c r="C82" s="7"/>
      <c r="D82" s="11">
        <v>5</v>
      </c>
      <c r="E82" s="3" t="s">
        <v>50</v>
      </c>
      <c r="F82" s="4">
        <v>175</v>
      </c>
      <c r="G82" s="4">
        <v>175</v>
      </c>
      <c r="H82" s="44"/>
      <c r="I82" s="4"/>
      <c r="J82" s="4">
        <f t="shared" si="4"/>
        <v>175</v>
      </c>
    </row>
    <row r="83" spans="1:10" ht="15">
      <c r="A83" t="s">
        <v>49</v>
      </c>
      <c r="B83" s="7">
        <v>41779</v>
      </c>
      <c r="C83" s="7"/>
      <c r="D83" s="11">
        <v>25</v>
      </c>
      <c r="E83" s="3" t="s">
        <v>50</v>
      </c>
      <c r="F83" s="4">
        <v>2555</v>
      </c>
      <c r="G83" s="4">
        <v>2555</v>
      </c>
      <c r="H83" s="44"/>
      <c r="I83" s="4"/>
      <c r="J83" s="4">
        <f t="shared" si="4"/>
        <v>2555</v>
      </c>
    </row>
    <row r="84" spans="1:10" ht="15">
      <c r="A84" t="s">
        <v>49</v>
      </c>
      <c r="B84" s="7">
        <v>42048</v>
      </c>
      <c r="C84" s="7"/>
      <c r="D84" s="11">
        <v>25</v>
      </c>
      <c r="E84" s="3" t="s">
        <v>50</v>
      </c>
      <c r="F84" s="4">
        <v>2803</v>
      </c>
      <c r="G84" s="4">
        <v>2803</v>
      </c>
      <c r="H84" s="44"/>
      <c r="I84" s="4"/>
      <c r="J84" s="4">
        <f t="shared" si="4"/>
        <v>2803</v>
      </c>
    </row>
    <row r="85" spans="1:10" ht="15">
      <c r="A85" t="s">
        <v>49</v>
      </c>
      <c r="B85" s="7">
        <v>42241</v>
      </c>
      <c r="C85" s="7"/>
      <c r="D85" s="11">
        <v>20</v>
      </c>
      <c r="E85" s="3" t="s">
        <v>50</v>
      </c>
      <c r="F85" s="4">
        <v>3380</v>
      </c>
      <c r="G85" s="4">
        <v>3380</v>
      </c>
      <c r="H85" s="44"/>
      <c r="I85" s="4"/>
      <c r="J85" s="4">
        <f t="shared" si="4"/>
        <v>3380</v>
      </c>
    </row>
    <row r="86" spans="1:10" ht="15">
      <c r="A86" t="s">
        <v>49</v>
      </c>
      <c r="B86" s="7">
        <v>42438</v>
      </c>
      <c r="C86" s="7"/>
      <c r="D86" s="11">
        <v>18</v>
      </c>
      <c r="E86" s="3" t="s">
        <v>50</v>
      </c>
      <c r="F86" s="4">
        <v>2574</v>
      </c>
      <c r="G86" s="4">
        <v>2574</v>
      </c>
      <c r="H86" s="44"/>
      <c r="I86" s="4"/>
      <c r="J86" s="4">
        <f t="shared" si="4"/>
        <v>2574</v>
      </c>
    </row>
    <row r="87" spans="1:10" ht="15">
      <c r="A87" s="26" t="s">
        <v>49</v>
      </c>
      <c r="B87" s="27">
        <v>42542</v>
      </c>
      <c r="C87" s="27"/>
      <c r="D87" s="11">
        <v>30</v>
      </c>
      <c r="E87" s="3" t="s">
        <v>50</v>
      </c>
      <c r="F87" s="4">
        <v>6270</v>
      </c>
      <c r="G87" s="4">
        <v>6270</v>
      </c>
      <c r="H87" s="44"/>
      <c r="I87" s="4"/>
      <c r="J87" s="4">
        <f t="shared" si="4"/>
        <v>6270</v>
      </c>
    </row>
    <row r="88" spans="1:10" ht="15">
      <c r="A88" s="26" t="s">
        <v>49</v>
      </c>
      <c r="B88" s="27">
        <v>42600</v>
      </c>
      <c r="C88" s="27"/>
      <c r="D88" s="11">
        <v>30</v>
      </c>
      <c r="E88" s="3" t="s">
        <v>50</v>
      </c>
      <c r="F88" s="4">
        <v>4290</v>
      </c>
      <c r="G88" s="4">
        <v>4290</v>
      </c>
      <c r="H88" s="44"/>
      <c r="I88" s="4"/>
      <c r="J88" s="4">
        <f t="shared" si="4"/>
        <v>4290</v>
      </c>
    </row>
    <row r="89" spans="1:10" ht="15">
      <c r="A89" s="26" t="s">
        <v>49</v>
      </c>
      <c r="B89" s="27">
        <v>42772</v>
      </c>
      <c r="C89" s="27"/>
      <c r="D89" s="11">
        <v>24</v>
      </c>
      <c r="E89" s="3" t="s">
        <v>50</v>
      </c>
      <c r="F89" s="4">
        <v>4776</v>
      </c>
      <c r="G89" s="4">
        <v>4776</v>
      </c>
      <c r="H89" s="44"/>
      <c r="I89" s="4"/>
      <c r="J89" s="4">
        <f t="shared" si="4"/>
        <v>4776</v>
      </c>
    </row>
    <row r="90" spans="1:10" ht="15">
      <c r="A90" s="26" t="s">
        <v>49</v>
      </c>
      <c r="B90" s="27">
        <v>42779</v>
      </c>
      <c r="C90" s="27"/>
      <c r="D90" s="11">
        <v>24</v>
      </c>
      <c r="E90" s="3" t="s">
        <v>50</v>
      </c>
      <c r="F90" s="4">
        <v>4776</v>
      </c>
      <c r="G90" s="4">
        <v>4776</v>
      </c>
      <c r="H90" s="44"/>
      <c r="I90" s="4"/>
      <c r="J90" s="4">
        <f t="shared" si="4"/>
        <v>4776</v>
      </c>
    </row>
    <row r="91" spans="1:10" ht="15">
      <c r="A91" s="26" t="s">
        <v>49</v>
      </c>
      <c r="B91" s="27">
        <v>42793</v>
      </c>
      <c r="C91" s="27"/>
      <c r="D91" s="11">
        <v>27</v>
      </c>
      <c r="E91" s="3" t="s">
        <v>50</v>
      </c>
      <c r="F91" s="4">
        <v>5373</v>
      </c>
      <c r="G91" s="4">
        <v>5373</v>
      </c>
      <c r="H91" s="44"/>
      <c r="I91" s="4"/>
      <c r="J91" s="4">
        <f t="shared" si="4"/>
        <v>5373</v>
      </c>
    </row>
    <row r="92" spans="1:10" ht="15">
      <c r="A92" s="26" t="s">
        <v>49</v>
      </c>
      <c r="B92" s="27">
        <v>42870</v>
      </c>
      <c r="C92" s="27"/>
      <c r="D92" s="11">
        <v>24</v>
      </c>
      <c r="E92" s="3" t="s">
        <v>50</v>
      </c>
      <c r="F92" s="4">
        <v>4824</v>
      </c>
      <c r="G92" s="4">
        <v>4824</v>
      </c>
      <c r="H92" s="44"/>
      <c r="I92" s="4"/>
      <c r="J92" s="4">
        <f t="shared" si="4"/>
        <v>4824</v>
      </c>
    </row>
    <row r="93" spans="1:10" ht="15">
      <c r="A93" s="26" t="s">
        <v>49</v>
      </c>
      <c r="B93" s="27">
        <v>42929</v>
      </c>
      <c r="C93" s="27"/>
      <c r="D93" s="11">
        <v>15</v>
      </c>
      <c r="E93" s="3" t="s">
        <v>50</v>
      </c>
      <c r="F93" s="4">
        <v>3015</v>
      </c>
      <c r="G93" s="4">
        <v>3015</v>
      </c>
      <c r="H93" s="44"/>
      <c r="I93" s="4"/>
      <c r="J93" s="4">
        <f t="shared" si="4"/>
        <v>3015</v>
      </c>
    </row>
    <row r="94" spans="1:10" ht="15">
      <c r="A94" s="26" t="s">
        <v>49</v>
      </c>
      <c r="B94" s="27">
        <v>43020</v>
      </c>
      <c r="C94" s="27"/>
      <c r="D94" s="41">
        <v>30</v>
      </c>
      <c r="E94" s="3" t="s">
        <v>50</v>
      </c>
      <c r="F94" s="4">
        <v>6030</v>
      </c>
      <c r="G94" s="4">
        <v>6030</v>
      </c>
      <c r="H94" s="44"/>
      <c r="I94" s="4"/>
      <c r="J94" s="4">
        <f t="shared" si="4"/>
        <v>6030</v>
      </c>
    </row>
    <row r="95" spans="1:10" ht="15">
      <c r="A95" s="26" t="s">
        <v>49</v>
      </c>
      <c r="B95" s="27">
        <v>43213</v>
      </c>
      <c r="C95" s="27"/>
      <c r="D95" s="41">
        <v>20</v>
      </c>
      <c r="E95" s="3" t="s">
        <v>50</v>
      </c>
      <c r="F95" s="4">
        <v>4020</v>
      </c>
      <c r="G95" s="4">
        <v>4020</v>
      </c>
      <c r="H95" s="4"/>
      <c r="I95" s="4"/>
      <c r="J95" s="4">
        <f t="shared" si="4"/>
        <v>4020</v>
      </c>
    </row>
    <row r="96" spans="1:10" ht="15">
      <c r="A96" s="26" t="s">
        <v>49</v>
      </c>
      <c r="B96" s="27">
        <v>43298</v>
      </c>
      <c r="C96" s="27"/>
      <c r="D96" s="41">
        <v>25</v>
      </c>
      <c r="E96" s="3" t="s">
        <v>50</v>
      </c>
      <c r="F96" s="4">
        <v>5025</v>
      </c>
      <c r="G96" s="4">
        <v>5025</v>
      </c>
      <c r="H96" s="4"/>
      <c r="I96" s="4"/>
      <c r="J96" s="4">
        <f t="shared" si="4"/>
        <v>5025</v>
      </c>
    </row>
    <row r="97" spans="1:10" ht="15">
      <c r="A97" s="26" t="s">
        <v>49</v>
      </c>
      <c r="B97" s="27">
        <v>43412</v>
      </c>
      <c r="C97" s="27"/>
      <c r="D97" s="41">
        <v>25</v>
      </c>
      <c r="E97" s="3" t="s">
        <v>50</v>
      </c>
      <c r="F97" s="4">
        <v>5025</v>
      </c>
      <c r="G97" s="4">
        <v>5025</v>
      </c>
      <c r="H97" s="4"/>
      <c r="I97" s="4"/>
      <c r="J97" s="4">
        <f t="shared" si="4"/>
        <v>5025</v>
      </c>
    </row>
    <row r="98" spans="1:10" ht="15">
      <c r="A98" s="26" t="s">
        <v>49</v>
      </c>
      <c r="B98" s="27">
        <v>43570</v>
      </c>
      <c r="C98" s="27"/>
      <c r="D98" s="41">
        <v>12</v>
      </c>
      <c r="E98" s="19" t="s">
        <v>50</v>
      </c>
      <c r="F98" s="64">
        <v>2412</v>
      </c>
      <c r="G98" s="64">
        <v>2412</v>
      </c>
      <c r="H98" s="64"/>
      <c r="I98" s="64"/>
      <c r="J98" s="64">
        <f t="shared" si="4"/>
        <v>2412</v>
      </c>
    </row>
    <row r="99" spans="1:10" ht="15">
      <c r="A99" s="26" t="s">
        <v>49</v>
      </c>
      <c r="B99" s="27">
        <v>43712</v>
      </c>
      <c r="C99" s="27"/>
      <c r="D99" s="41">
        <v>12</v>
      </c>
      <c r="E99" s="19" t="s">
        <v>50</v>
      </c>
      <c r="F99" s="64">
        <v>2412</v>
      </c>
      <c r="G99" s="64">
        <v>2412</v>
      </c>
      <c r="H99" s="64"/>
      <c r="I99" s="64"/>
      <c r="J99" s="64">
        <f t="shared" si="4"/>
        <v>2412</v>
      </c>
    </row>
    <row r="100" spans="1:10" ht="15">
      <c r="A100" s="22" t="s">
        <v>49</v>
      </c>
      <c r="B100" s="23">
        <v>43712</v>
      </c>
      <c r="C100" s="23"/>
      <c r="D100" s="34">
        <v>10</v>
      </c>
      <c r="E100" s="57" t="s">
        <v>50</v>
      </c>
      <c r="F100" s="58">
        <v>2010</v>
      </c>
      <c r="G100" s="58">
        <v>0</v>
      </c>
      <c r="H100" s="58">
        <v>2010</v>
      </c>
      <c r="I100" s="58"/>
      <c r="J100" s="58">
        <f t="shared" si="4"/>
        <v>2010</v>
      </c>
    </row>
    <row r="101" spans="1:10" ht="15">
      <c r="A101" s="22" t="s">
        <v>49</v>
      </c>
      <c r="B101" s="23">
        <v>44104</v>
      </c>
      <c r="C101" s="23"/>
      <c r="D101" s="34">
        <v>6</v>
      </c>
      <c r="E101" s="57" t="s">
        <v>50</v>
      </c>
      <c r="F101" s="58">
        <v>2249.7</v>
      </c>
      <c r="G101" s="58">
        <v>0</v>
      </c>
      <c r="H101" s="58">
        <v>2249.7</v>
      </c>
      <c r="I101" s="58"/>
      <c r="J101" s="58">
        <f>SUM(G101:I101)</f>
        <v>2249.7</v>
      </c>
    </row>
    <row r="102" spans="1:10" ht="15">
      <c r="A102" s="22" t="s">
        <v>49</v>
      </c>
      <c r="B102" s="23">
        <v>44175</v>
      </c>
      <c r="C102" s="23"/>
      <c r="D102" s="34">
        <v>3</v>
      </c>
      <c r="E102" s="57" t="s">
        <v>84</v>
      </c>
      <c r="F102" s="58">
        <v>2109.85</v>
      </c>
      <c r="G102" s="58">
        <v>0</v>
      </c>
      <c r="H102" s="58">
        <v>2109.85</v>
      </c>
      <c r="I102" s="58"/>
      <c r="J102" s="58">
        <f>SUM(G102:I102)</f>
        <v>2109.85</v>
      </c>
    </row>
    <row r="103" spans="2:11" ht="15">
      <c r="B103" s="7"/>
      <c r="C103" s="7"/>
      <c r="D103" s="17">
        <f>SUM(D76:D102)</f>
        <v>568</v>
      </c>
      <c r="E103" s="3"/>
      <c r="F103" s="8">
        <f>SUM(F76:F102)</f>
        <v>83335.55</v>
      </c>
      <c r="G103" s="8">
        <f>SUM(G76:G102)</f>
        <v>76966</v>
      </c>
      <c r="H103" s="8">
        <f>SUM(H76:H102)</f>
        <v>6369.549999999999</v>
      </c>
      <c r="I103" s="8">
        <f>SUM(I76:I102)</f>
        <v>0</v>
      </c>
      <c r="J103" s="8">
        <f>SUM(J76:J102)</f>
        <v>83335.55</v>
      </c>
      <c r="K103" s="43">
        <f>SUM(G103:I103)</f>
        <v>83335.55</v>
      </c>
    </row>
    <row r="104" spans="2:10" ht="15">
      <c r="B104" s="7"/>
      <c r="C104" s="7"/>
      <c r="D104" s="11"/>
      <c r="E104" s="3"/>
      <c r="F104" s="4"/>
      <c r="G104" s="11"/>
      <c r="H104" s="44"/>
      <c r="I104" s="4"/>
      <c r="J104" s="4"/>
    </row>
    <row r="105" spans="1:10" ht="15">
      <c r="A105" s="16" t="s">
        <v>51</v>
      </c>
      <c r="B105" s="7"/>
      <c r="C105" s="7"/>
      <c r="D105" s="11"/>
      <c r="E105" s="3"/>
      <c r="F105" s="4"/>
      <c r="G105" s="4"/>
      <c r="H105" s="44"/>
      <c r="I105" s="4"/>
      <c r="J105" s="4"/>
    </row>
    <row r="106" spans="1:10" ht="15">
      <c r="A106" t="s">
        <v>52</v>
      </c>
      <c r="B106" s="7">
        <v>41000</v>
      </c>
      <c r="C106" s="7"/>
      <c r="D106" s="11">
        <v>1</v>
      </c>
      <c r="E106" s="3" t="s">
        <v>129</v>
      </c>
      <c r="F106" s="4">
        <v>0</v>
      </c>
      <c r="G106" s="4">
        <v>0</v>
      </c>
      <c r="H106" s="44"/>
      <c r="I106" s="4"/>
      <c r="J106" s="4">
        <f aca="true" t="shared" si="5" ref="J106:J118">SUM(G106:I106)</f>
        <v>0</v>
      </c>
    </row>
    <row r="107" spans="1:10" ht="15">
      <c r="A107" t="s">
        <v>53</v>
      </c>
      <c r="B107" s="7">
        <v>42296</v>
      </c>
      <c r="C107" s="7"/>
      <c r="D107" s="11">
        <v>1</v>
      </c>
      <c r="E107" s="3" t="s">
        <v>129</v>
      </c>
      <c r="F107" s="4">
        <v>4586</v>
      </c>
      <c r="G107" s="4">
        <v>4586</v>
      </c>
      <c r="H107" s="44"/>
      <c r="I107" s="4"/>
      <c r="J107" s="4">
        <f t="shared" si="5"/>
        <v>4586</v>
      </c>
    </row>
    <row r="108" spans="1:10" ht="15">
      <c r="A108" t="s">
        <v>54</v>
      </c>
      <c r="B108" s="7">
        <v>42296</v>
      </c>
      <c r="C108" s="7"/>
      <c r="D108" s="11">
        <v>1</v>
      </c>
      <c r="E108" s="3" t="s">
        <v>129</v>
      </c>
      <c r="F108" s="4">
        <v>12474.12</v>
      </c>
      <c r="G108" s="4">
        <v>12474.12</v>
      </c>
      <c r="H108" s="44"/>
      <c r="I108" s="4"/>
      <c r="J108" s="4">
        <f t="shared" si="5"/>
        <v>12474.12</v>
      </c>
    </row>
    <row r="109" spans="1:10" ht="15">
      <c r="A109" t="s">
        <v>55</v>
      </c>
      <c r="B109" s="7">
        <v>42296</v>
      </c>
      <c r="C109" s="7"/>
      <c r="D109" s="11">
        <v>6</v>
      </c>
      <c r="E109" s="3" t="s">
        <v>129</v>
      </c>
      <c r="F109" s="4">
        <v>3000</v>
      </c>
      <c r="G109" s="4">
        <v>3000</v>
      </c>
      <c r="H109" s="44"/>
      <c r="I109" s="4"/>
      <c r="J109" s="4">
        <f t="shared" si="5"/>
        <v>3000</v>
      </c>
    </row>
    <row r="110" spans="1:10" ht="15">
      <c r="A110" t="s">
        <v>56</v>
      </c>
      <c r="B110" s="7">
        <v>42296</v>
      </c>
      <c r="C110" s="7"/>
      <c r="D110" s="11">
        <v>6</v>
      </c>
      <c r="E110" s="3" t="s">
        <v>129</v>
      </c>
      <c r="F110" s="4">
        <v>5442</v>
      </c>
      <c r="G110" s="4">
        <v>5442</v>
      </c>
      <c r="H110" s="44"/>
      <c r="I110" s="4"/>
      <c r="J110" s="4">
        <f t="shared" si="5"/>
        <v>5442</v>
      </c>
    </row>
    <row r="111" spans="1:10" ht="15">
      <c r="A111" s="26" t="s">
        <v>56</v>
      </c>
      <c r="B111" s="27">
        <v>42472</v>
      </c>
      <c r="C111" s="27"/>
      <c r="D111" s="11">
        <v>2</v>
      </c>
      <c r="E111" s="3" t="s">
        <v>129</v>
      </c>
      <c r="F111" s="4">
        <v>1560.48</v>
      </c>
      <c r="G111" s="4">
        <v>1560.48</v>
      </c>
      <c r="H111" s="44"/>
      <c r="I111" s="4"/>
      <c r="J111" s="4">
        <f t="shared" si="5"/>
        <v>1560.48</v>
      </c>
    </row>
    <row r="112" spans="1:10" ht="15">
      <c r="A112" t="s">
        <v>82</v>
      </c>
      <c r="B112" s="7">
        <v>42296</v>
      </c>
      <c r="C112" s="7"/>
      <c r="D112" s="11">
        <v>1</v>
      </c>
      <c r="E112" s="3" t="s">
        <v>129</v>
      </c>
      <c r="F112" s="4">
        <v>937</v>
      </c>
      <c r="G112" s="4">
        <v>937</v>
      </c>
      <c r="H112" s="44"/>
      <c r="I112" s="4"/>
      <c r="J112" s="4">
        <f t="shared" si="5"/>
        <v>937</v>
      </c>
    </row>
    <row r="113" spans="1:10" ht="15">
      <c r="A113" t="s">
        <v>57</v>
      </c>
      <c r="B113" s="7">
        <v>42296</v>
      </c>
      <c r="C113" s="7"/>
      <c r="D113" s="11">
        <v>1</v>
      </c>
      <c r="E113" s="3" t="s">
        <v>129</v>
      </c>
      <c r="F113" s="4">
        <v>1320</v>
      </c>
      <c r="G113" s="4">
        <v>1320</v>
      </c>
      <c r="H113" s="45"/>
      <c r="I113" s="4"/>
      <c r="J113" s="4">
        <f t="shared" si="5"/>
        <v>1320</v>
      </c>
    </row>
    <row r="114" spans="1:10" ht="15">
      <c r="A114" t="s">
        <v>55</v>
      </c>
      <c r="B114" s="7">
        <v>42370</v>
      </c>
      <c r="C114" s="7"/>
      <c r="D114" s="11">
        <v>2</v>
      </c>
      <c r="E114" s="3" t="s">
        <v>129</v>
      </c>
      <c r="F114" s="4">
        <v>1611</v>
      </c>
      <c r="G114" s="4">
        <v>1611</v>
      </c>
      <c r="H114" s="44"/>
      <c r="I114" s="4"/>
      <c r="J114" s="4">
        <f t="shared" si="5"/>
        <v>1611</v>
      </c>
    </row>
    <row r="115" spans="1:10" ht="15">
      <c r="A115" s="26" t="s">
        <v>130</v>
      </c>
      <c r="B115" s="27">
        <v>43404</v>
      </c>
      <c r="C115" s="27"/>
      <c r="D115" s="41">
        <v>1</v>
      </c>
      <c r="E115" s="3" t="s">
        <v>129</v>
      </c>
      <c r="F115" s="4">
        <v>3500</v>
      </c>
      <c r="G115" s="4">
        <v>3500</v>
      </c>
      <c r="H115" s="44"/>
      <c r="I115" s="4"/>
      <c r="J115" s="4">
        <f t="shared" si="5"/>
        <v>3500</v>
      </c>
    </row>
    <row r="116" spans="1:10" ht="15">
      <c r="A116" s="26" t="s">
        <v>91</v>
      </c>
      <c r="B116" s="27">
        <v>42962</v>
      </c>
      <c r="C116" s="27"/>
      <c r="D116" s="11">
        <v>1</v>
      </c>
      <c r="E116" s="3" t="s">
        <v>129</v>
      </c>
      <c r="F116" s="4">
        <v>544.9</v>
      </c>
      <c r="G116" s="4">
        <v>544.9</v>
      </c>
      <c r="H116" s="44"/>
      <c r="I116" s="4"/>
      <c r="J116" s="4">
        <f t="shared" si="5"/>
        <v>544.9</v>
      </c>
    </row>
    <row r="117" spans="1:10" ht="15">
      <c r="A117" s="26" t="s">
        <v>95</v>
      </c>
      <c r="B117" s="27">
        <v>42985</v>
      </c>
      <c r="C117" s="27"/>
      <c r="D117" s="11">
        <v>1</v>
      </c>
      <c r="E117" s="3" t="s">
        <v>129</v>
      </c>
      <c r="F117" s="4">
        <v>26229.52</v>
      </c>
      <c r="G117" s="4">
        <v>26229.52</v>
      </c>
      <c r="H117" s="44"/>
      <c r="I117" s="4"/>
      <c r="J117" s="4">
        <f t="shared" si="5"/>
        <v>26229.52</v>
      </c>
    </row>
    <row r="118" spans="1:10" ht="15">
      <c r="A118" s="26" t="s">
        <v>96</v>
      </c>
      <c r="B118" s="27">
        <v>43006</v>
      </c>
      <c r="C118" s="27"/>
      <c r="D118" s="11">
        <v>2</v>
      </c>
      <c r="E118" s="3" t="s">
        <v>129</v>
      </c>
      <c r="F118" s="4">
        <v>2053.76</v>
      </c>
      <c r="G118" s="4">
        <v>2053.76</v>
      </c>
      <c r="H118" s="44"/>
      <c r="I118" s="4"/>
      <c r="J118" s="4">
        <f t="shared" si="5"/>
        <v>2053.76</v>
      </c>
    </row>
    <row r="119" spans="2:11" ht="15">
      <c r="B119" s="7"/>
      <c r="C119" s="7"/>
      <c r="D119" s="11"/>
      <c r="E119" s="3"/>
      <c r="F119" s="8">
        <f>SUM(F106:F118)</f>
        <v>63258.780000000006</v>
      </c>
      <c r="G119" s="8">
        <f>SUM(G106:G118)</f>
        <v>63258.780000000006</v>
      </c>
      <c r="H119" s="8">
        <f>SUM(H106:H118)</f>
        <v>0</v>
      </c>
      <c r="I119" s="8">
        <f>SUM(I106:I118)</f>
        <v>0</v>
      </c>
      <c r="J119" s="8">
        <f>SUM(J106:J118)</f>
        <v>63258.780000000006</v>
      </c>
      <c r="K119" s="43">
        <f>SUM(G119:I119)</f>
        <v>63258.780000000006</v>
      </c>
    </row>
    <row r="120" spans="2:10" ht="15">
      <c r="B120" s="7"/>
      <c r="C120" s="7"/>
      <c r="D120" s="11"/>
      <c r="E120" s="3"/>
      <c r="F120" s="9"/>
      <c r="G120" s="9"/>
      <c r="H120" s="9"/>
      <c r="I120" s="9"/>
      <c r="J120" s="9"/>
    </row>
    <row r="121" spans="1:10" ht="15">
      <c r="A121" s="16" t="s">
        <v>163</v>
      </c>
      <c r="B121" s="7"/>
      <c r="C121" s="7"/>
      <c r="D121" s="11"/>
      <c r="E121" s="3"/>
      <c r="F121" s="9"/>
      <c r="G121" s="9"/>
      <c r="H121" s="9"/>
      <c r="I121" s="9"/>
      <c r="J121" s="9"/>
    </row>
    <row r="122" spans="1:10" ht="15">
      <c r="A122" s="22" t="s">
        <v>164</v>
      </c>
      <c r="B122" s="23">
        <v>44089</v>
      </c>
      <c r="C122" s="23"/>
      <c r="D122" s="34">
        <v>1</v>
      </c>
      <c r="E122" s="57" t="s">
        <v>165</v>
      </c>
      <c r="F122" s="60">
        <v>1595</v>
      </c>
      <c r="G122" s="60"/>
      <c r="H122" s="60">
        <v>1595</v>
      </c>
      <c r="I122" s="60"/>
      <c r="J122" s="58">
        <f>SUM(G122:I122)</f>
        <v>1595</v>
      </c>
    </row>
    <row r="123" spans="1:10" ht="15">
      <c r="A123" s="22" t="s">
        <v>164</v>
      </c>
      <c r="B123" s="23">
        <v>44089</v>
      </c>
      <c r="C123" s="23"/>
      <c r="D123" s="34">
        <v>1</v>
      </c>
      <c r="E123" s="57" t="s">
        <v>166</v>
      </c>
      <c r="F123" s="60">
        <v>1595</v>
      </c>
      <c r="G123" s="60"/>
      <c r="H123" s="60">
        <v>1595</v>
      </c>
      <c r="I123" s="60"/>
      <c r="J123" s="58">
        <f>SUM(G123:I123)</f>
        <v>1595</v>
      </c>
    </row>
    <row r="124" spans="2:11" ht="15">
      <c r="B124" s="7"/>
      <c r="C124" s="7"/>
      <c r="D124" s="11"/>
      <c r="E124" s="3"/>
      <c r="F124" s="8">
        <f>SUM(F122:F123)</f>
        <v>3190</v>
      </c>
      <c r="G124" s="8">
        <f>SUM(G122:G123)</f>
        <v>0</v>
      </c>
      <c r="H124" s="8">
        <f>SUM(H122:H123)</f>
        <v>3190</v>
      </c>
      <c r="I124" s="8">
        <f>SUM(I122:I123)</f>
        <v>0</v>
      </c>
      <c r="J124" s="8">
        <f>SUM(J122:J123)</f>
        <v>3190</v>
      </c>
      <c r="K124" s="43">
        <f>SUM(G124:I124)</f>
        <v>3190</v>
      </c>
    </row>
    <row r="125" spans="2:10" ht="15">
      <c r="B125" s="7"/>
      <c r="C125" s="7"/>
      <c r="D125" s="11"/>
      <c r="E125" s="3"/>
      <c r="F125" s="9"/>
      <c r="G125" s="9"/>
      <c r="H125" s="71"/>
      <c r="I125" s="64"/>
      <c r="J125" s="64"/>
    </row>
    <row r="126" spans="1:10" ht="15">
      <c r="A126" s="16" t="s">
        <v>92</v>
      </c>
      <c r="B126" s="7"/>
      <c r="C126" s="7"/>
      <c r="D126" s="11"/>
      <c r="E126" s="3"/>
      <c r="F126" s="9"/>
      <c r="G126" s="9"/>
      <c r="H126" s="44"/>
      <c r="I126" s="4"/>
      <c r="J126" s="4"/>
    </row>
    <row r="127" spans="1:10" ht="15">
      <c r="A127" t="s">
        <v>93</v>
      </c>
      <c r="B127" s="7"/>
      <c r="C127" s="7"/>
      <c r="D127" s="11">
        <v>6</v>
      </c>
      <c r="E127" s="3" t="s">
        <v>50</v>
      </c>
      <c r="F127" s="32">
        <v>13509</v>
      </c>
      <c r="G127" s="32">
        <v>13509</v>
      </c>
      <c r="H127" s="4"/>
      <c r="I127" s="4"/>
      <c r="J127" s="4">
        <f aca="true" t="shared" si="6" ref="J127:J132">SUM(G127:I127)</f>
        <v>13509</v>
      </c>
    </row>
    <row r="128" spans="1:10" ht="15">
      <c r="A128" s="26" t="s">
        <v>113</v>
      </c>
      <c r="B128" s="27">
        <v>43207</v>
      </c>
      <c r="C128" s="27"/>
      <c r="D128" s="56" t="s">
        <v>114</v>
      </c>
      <c r="E128" s="53" t="s">
        <v>114</v>
      </c>
      <c r="F128" s="4">
        <v>4344</v>
      </c>
      <c r="G128" s="4">
        <v>4344</v>
      </c>
      <c r="H128" s="4"/>
      <c r="I128" s="4"/>
      <c r="J128" s="4">
        <f t="shared" si="6"/>
        <v>4344</v>
      </c>
    </row>
    <row r="129" spans="1:10" ht="15">
      <c r="A129" s="26" t="s">
        <v>93</v>
      </c>
      <c r="B129" s="27">
        <v>43207</v>
      </c>
      <c r="C129" s="27"/>
      <c r="D129" s="41">
        <v>2</v>
      </c>
      <c r="E129" s="3" t="s">
        <v>50</v>
      </c>
      <c r="F129" s="4">
        <v>5498</v>
      </c>
      <c r="G129" s="4">
        <v>5498</v>
      </c>
      <c r="H129" s="4"/>
      <c r="I129" s="4"/>
      <c r="J129" s="4">
        <f t="shared" si="6"/>
        <v>5498</v>
      </c>
    </row>
    <row r="130" spans="1:10" ht="15">
      <c r="A130" s="26" t="s">
        <v>93</v>
      </c>
      <c r="B130" s="27">
        <v>43319</v>
      </c>
      <c r="C130" s="27"/>
      <c r="D130" s="41">
        <v>1</v>
      </c>
      <c r="E130" s="3" t="s">
        <v>50</v>
      </c>
      <c r="F130" s="4">
        <v>2600</v>
      </c>
      <c r="G130" s="4">
        <v>2600</v>
      </c>
      <c r="H130" s="4"/>
      <c r="I130" s="4"/>
      <c r="J130" s="4">
        <f t="shared" si="6"/>
        <v>2600</v>
      </c>
    </row>
    <row r="131" spans="1:10" ht="15">
      <c r="A131" s="26" t="s">
        <v>93</v>
      </c>
      <c r="B131" s="27">
        <v>43489</v>
      </c>
      <c r="C131" s="27"/>
      <c r="D131" s="41">
        <v>2</v>
      </c>
      <c r="E131" s="3" t="s">
        <v>50</v>
      </c>
      <c r="F131" s="4">
        <v>5798</v>
      </c>
      <c r="G131" s="4">
        <v>5798</v>
      </c>
      <c r="H131" s="4"/>
      <c r="I131" s="4"/>
      <c r="J131" s="4">
        <f t="shared" si="6"/>
        <v>5798</v>
      </c>
    </row>
    <row r="132" spans="1:10" ht="15">
      <c r="A132" s="26" t="s">
        <v>150</v>
      </c>
      <c r="B132" s="27">
        <v>43809</v>
      </c>
      <c r="C132" s="27"/>
      <c r="D132" s="41">
        <v>1</v>
      </c>
      <c r="E132" s="19" t="s">
        <v>72</v>
      </c>
      <c r="F132" s="64">
        <v>2795</v>
      </c>
      <c r="G132" s="64">
        <v>2795</v>
      </c>
      <c r="H132" s="64"/>
      <c r="I132" s="64"/>
      <c r="J132" s="64">
        <f t="shared" si="6"/>
        <v>2795</v>
      </c>
    </row>
    <row r="133" spans="1:10" ht="15">
      <c r="A133" s="22" t="s">
        <v>150</v>
      </c>
      <c r="B133" s="23">
        <v>44111</v>
      </c>
      <c r="C133" s="23"/>
      <c r="D133" s="34">
        <v>1</v>
      </c>
      <c r="E133" s="57" t="s">
        <v>156</v>
      </c>
      <c r="F133" s="58">
        <v>2795</v>
      </c>
      <c r="G133" s="58">
        <v>0</v>
      </c>
      <c r="H133" s="58">
        <v>2795</v>
      </c>
      <c r="I133" s="58"/>
      <c r="J133" s="58">
        <v>2795</v>
      </c>
    </row>
    <row r="134" spans="2:11" ht="15">
      <c r="B134" s="7"/>
      <c r="C134" s="7"/>
      <c r="D134" s="17">
        <f>SUM(D127:D133)</f>
        <v>13</v>
      </c>
      <c r="E134" s="3"/>
      <c r="F134" s="8">
        <f>SUM(F127:F133)</f>
        <v>37339</v>
      </c>
      <c r="G134" s="8">
        <f>SUM(G127:G133)</f>
        <v>34544</v>
      </c>
      <c r="H134" s="8">
        <f>SUM(H127:H133)</f>
        <v>2795</v>
      </c>
      <c r="I134" s="8">
        <f>SUM(I127:I133)</f>
        <v>0</v>
      </c>
      <c r="J134" s="8">
        <f>SUM(J127:J133)</f>
        <v>37339</v>
      </c>
      <c r="K134" s="43">
        <f>SUM(G134:I134)</f>
        <v>37339</v>
      </c>
    </row>
    <row r="135" spans="1:10" ht="15">
      <c r="A135" s="16" t="s">
        <v>58</v>
      </c>
      <c r="B135" s="7"/>
      <c r="C135" s="7"/>
      <c r="D135" s="11"/>
      <c r="E135" s="3"/>
      <c r="F135" s="4"/>
      <c r="G135" s="4"/>
      <c r="H135" s="54"/>
      <c r="I135" s="54"/>
      <c r="J135" s="54"/>
    </row>
    <row r="136" spans="1:10" ht="15">
      <c r="A136" t="s">
        <v>59</v>
      </c>
      <c r="B136" s="7">
        <v>40269</v>
      </c>
      <c r="C136" s="7"/>
      <c r="D136" s="11">
        <v>1</v>
      </c>
      <c r="E136" s="3"/>
      <c r="F136" s="4">
        <v>1</v>
      </c>
      <c r="G136" s="4">
        <v>1</v>
      </c>
      <c r="H136" s="44"/>
      <c r="I136" s="4"/>
      <c r="J136" s="4">
        <f aca="true" t="shared" si="7" ref="J136:J143">SUM(G136:I136)</f>
        <v>1</v>
      </c>
    </row>
    <row r="137" spans="1:10" ht="15">
      <c r="A137" t="s">
        <v>60</v>
      </c>
      <c r="B137" s="7">
        <v>40269</v>
      </c>
      <c r="C137" s="7"/>
      <c r="D137" s="11">
        <v>1</v>
      </c>
      <c r="E137" s="3"/>
      <c r="F137" s="4">
        <v>1</v>
      </c>
      <c r="G137" s="4">
        <v>1</v>
      </c>
      <c r="H137" s="44"/>
      <c r="I137" s="4"/>
      <c r="J137" s="4">
        <f t="shared" si="7"/>
        <v>1</v>
      </c>
    </row>
    <row r="138" spans="1:10" ht="15">
      <c r="A138" t="s">
        <v>61</v>
      </c>
      <c r="B138" s="7">
        <v>40269</v>
      </c>
      <c r="C138" s="7"/>
      <c r="D138" s="11">
        <v>1</v>
      </c>
      <c r="E138" s="3"/>
      <c r="F138" s="4">
        <v>1</v>
      </c>
      <c r="G138" s="4">
        <v>1</v>
      </c>
      <c r="H138" s="44"/>
      <c r="I138" s="4"/>
      <c r="J138" s="4">
        <f t="shared" si="7"/>
        <v>1</v>
      </c>
    </row>
    <row r="139" spans="1:10" ht="15">
      <c r="A139" t="s">
        <v>62</v>
      </c>
      <c r="B139" s="7">
        <v>40269</v>
      </c>
      <c r="C139" s="7"/>
      <c r="D139" s="11">
        <v>1</v>
      </c>
      <c r="E139" s="3"/>
      <c r="F139" s="4">
        <v>1</v>
      </c>
      <c r="G139" s="4">
        <v>1</v>
      </c>
      <c r="H139" s="44"/>
      <c r="I139" s="4"/>
      <c r="J139" s="4">
        <f t="shared" si="7"/>
        <v>1</v>
      </c>
    </row>
    <row r="140" spans="1:10" ht="15">
      <c r="A140" t="s">
        <v>63</v>
      </c>
      <c r="B140" s="7">
        <v>40269</v>
      </c>
      <c r="C140" s="7"/>
      <c r="D140" s="11">
        <v>1</v>
      </c>
      <c r="E140" s="3"/>
      <c r="F140" s="4">
        <v>2</v>
      </c>
      <c r="G140" s="4">
        <v>2</v>
      </c>
      <c r="H140" s="44"/>
      <c r="I140" s="4"/>
      <c r="J140" s="4">
        <f t="shared" si="7"/>
        <v>2</v>
      </c>
    </row>
    <row r="141" spans="1:10" ht="15">
      <c r="A141" t="s">
        <v>65</v>
      </c>
      <c r="B141" s="7">
        <v>40269</v>
      </c>
      <c r="C141" s="7"/>
      <c r="D141" s="11">
        <v>1</v>
      </c>
      <c r="E141" s="3"/>
      <c r="F141" s="4">
        <v>1</v>
      </c>
      <c r="G141" s="4">
        <v>1</v>
      </c>
      <c r="H141" s="44"/>
      <c r="I141" s="4"/>
      <c r="J141" s="4">
        <f t="shared" si="7"/>
        <v>1</v>
      </c>
    </row>
    <row r="142" spans="1:10" ht="15">
      <c r="A142" t="s">
        <v>64</v>
      </c>
      <c r="B142" s="7">
        <v>40269</v>
      </c>
      <c r="C142" s="7"/>
      <c r="D142" s="11">
        <v>1</v>
      </c>
      <c r="E142" s="3"/>
      <c r="F142" s="4">
        <v>1</v>
      </c>
      <c r="G142" s="4">
        <v>1</v>
      </c>
      <c r="H142" s="44"/>
      <c r="I142" s="4"/>
      <c r="J142" s="4">
        <f t="shared" si="7"/>
        <v>1</v>
      </c>
    </row>
    <row r="143" spans="1:10" ht="15">
      <c r="A143" t="s">
        <v>66</v>
      </c>
      <c r="B143" s="7">
        <v>40269</v>
      </c>
      <c r="C143" s="7"/>
      <c r="D143" s="11">
        <v>1</v>
      </c>
      <c r="E143" s="3"/>
      <c r="F143" s="4">
        <v>1</v>
      </c>
      <c r="G143" s="4">
        <v>1</v>
      </c>
      <c r="H143" s="44"/>
      <c r="I143" s="4"/>
      <c r="J143" s="4">
        <f t="shared" si="7"/>
        <v>1</v>
      </c>
    </row>
    <row r="144" spans="2:11" ht="15">
      <c r="B144" s="7"/>
      <c r="C144" s="7"/>
      <c r="D144" s="17">
        <f>SUM(D136:D143)</f>
        <v>8</v>
      </c>
      <c r="E144" s="3"/>
      <c r="F144" s="8">
        <f>SUM(F136:F143)</f>
        <v>9</v>
      </c>
      <c r="G144" s="8">
        <f>SUM(G136:G143)</f>
        <v>9</v>
      </c>
      <c r="H144" s="8">
        <f>SUM(H136:H143)</f>
        <v>0</v>
      </c>
      <c r="I144" s="8">
        <f>SUM(I136:I143)</f>
        <v>0</v>
      </c>
      <c r="J144" s="8">
        <f>SUM(J136:J143)</f>
        <v>9</v>
      </c>
      <c r="K144" s="43">
        <f>SUM(G144:I144)</f>
        <v>9</v>
      </c>
    </row>
    <row r="145" spans="2:10" ht="15">
      <c r="B145" s="7"/>
      <c r="C145" s="7"/>
      <c r="D145" s="11"/>
      <c r="E145" s="3"/>
      <c r="F145" s="4"/>
      <c r="G145" s="4"/>
      <c r="H145" s="44"/>
      <c r="I145" s="4"/>
      <c r="J145" s="4"/>
    </row>
    <row r="146" spans="1:10" ht="15">
      <c r="A146" s="16" t="s">
        <v>67</v>
      </c>
      <c r="B146" s="7"/>
      <c r="C146" s="7"/>
      <c r="D146" s="11"/>
      <c r="E146" s="3"/>
      <c r="F146" s="4"/>
      <c r="G146" s="4"/>
      <c r="H146" s="44"/>
      <c r="I146" s="4"/>
      <c r="J146" s="4"/>
    </row>
    <row r="147" spans="1:10" ht="15">
      <c r="A147" t="s">
        <v>37</v>
      </c>
      <c r="B147" s="7">
        <v>40269</v>
      </c>
      <c r="C147" s="7"/>
      <c r="D147" s="11">
        <v>10</v>
      </c>
      <c r="E147" s="3"/>
      <c r="F147" s="4"/>
      <c r="G147" s="4">
        <v>0</v>
      </c>
      <c r="H147" s="4"/>
      <c r="I147" s="4"/>
      <c r="J147" s="4">
        <f aca="true" t="shared" si="8" ref="J147:J155">SUM(G147:I147)</f>
        <v>0</v>
      </c>
    </row>
    <row r="148" spans="1:10" ht="15">
      <c r="A148" s="26" t="s">
        <v>131</v>
      </c>
      <c r="B148" s="27">
        <v>43486</v>
      </c>
      <c r="C148" s="27"/>
      <c r="D148" s="56" t="s">
        <v>114</v>
      </c>
      <c r="E148" s="3" t="s">
        <v>62</v>
      </c>
      <c r="F148" s="4">
        <v>4330</v>
      </c>
      <c r="G148" s="4">
        <v>4330</v>
      </c>
      <c r="H148" s="4"/>
      <c r="I148" s="4"/>
      <c r="J148" s="4">
        <f t="shared" si="8"/>
        <v>4330</v>
      </c>
    </row>
    <row r="149" spans="1:10" ht="15">
      <c r="A149" s="26" t="s">
        <v>139</v>
      </c>
      <c r="B149" s="27">
        <v>43622</v>
      </c>
      <c r="C149" s="27"/>
      <c r="D149" s="56" t="s">
        <v>114</v>
      </c>
      <c r="E149" s="19" t="s">
        <v>140</v>
      </c>
      <c r="F149" s="64">
        <v>74049.89</v>
      </c>
      <c r="G149" s="64">
        <v>74049.89</v>
      </c>
      <c r="I149" s="64"/>
      <c r="J149" s="64">
        <f t="shared" si="8"/>
        <v>74049.89</v>
      </c>
    </row>
    <row r="150" spans="1:10" ht="15">
      <c r="A150" s="26" t="s">
        <v>152</v>
      </c>
      <c r="B150" s="27">
        <v>43594</v>
      </c>
      <c r="C150" s="27"/>
      <c r="D150" s="56" t="s">
        <v>114</v>
      </c>
      <c r="E150" s="19" t="s">
        <v>140</v>
      </c>
      <c r="F150" s="64">
        <v>1588</v>
      </c>
      <c r="G150" s="64">
        <v>1588</v>
      </c>
      <c r="I150" s="64"/>
      <c r="J150" s="64">
        <f t="shared" si="8"/>
        <v>1588</v>
      </c>
    </row>
    <row r="151" spans="1:10" ht="15">
      <c r="A151" s="26" t="s">
        <v>153</v>
      </c>
      <c r="B151" s="27">
        <v>43619</v>
      </c>
      <c r="C151" s="27"/>
      <c r="D151" s="56"/>
      <c r="E151" s="19" t="s">
        <v>140</v>
      </c>
      <c r="F151" s="64">
        <v>603</v>
      </c>
      <c r="G151" s="64">
        <v>603</v>
      </c>
      <c r="I151" s="64"/>
      <c r="J151" s="64">
        <f t="shared" si="8"/>
        <v>603</v>
      </c>
    </row>
    <row r="152" spans="1:10" ht="15">
      <c r="A152" s="26" t="s">
        <v>151</v>
      </c>
      <c r="B152" s="27">
        <v>43879</v>
      </c>
      <c r="C152" s="27"/>
      <c r="D152" s="56" t="s">
        <v>114</v>
      </c>
      <c r="E152" s="19" t="s">
        <v>84</v>
      </c>
      <c r="F152" s="64">
        <v>2208.3</v>
      </c>
      <c r="G152" s="64">
        <v>2208.3</v>
      </c>
      <c r="I152" s="64"/>
      <c r="J152" s="64">
        <f t="shared" si="8"/>
        <v>2208.3</v>
      </c>
    </row>
    <row r="153" spans="1:10" ht="15">
      <c r="A153" s="22" t="s">
        <v>151</v>
      </c>
      <c r="B153" s="23">
        <v>44103</v>
      </c>
      <c r="C153" s="23"/>
      <c r="D153" s="49" t="s">
        <v>114</v>
      </c>
      <c r="E153" s="57" t="s">
        <v>84</v>
      </c>
      <c r="F153" s="58">
        <v>1910.15</v>
      </c>
      <c r="G153" s="58">
        <v>0</v>
      </c>
      <c r="H153" s="57">
        <v>1910.15</v>
      </c>
      <c r="I153" s="58"/>
      <c r="J153" s="58">
        <f t="shared" si="8"/>
        <v>1910.15</v>
      </c>
    </row>
    <row r="154" spans="1:10" ht="15">
      <c r="A154" s="22" t="s">
        <v>151</v>
      </c>
      <c r="B154" s="23">
        <v>44179</v>
      </c>
      <c r="C154" s="23"/>
      <c r="D154" s="49" t="s">
        <v>114</v>
      </c>
      <c r="E154" s="57" t="s">
        <v>168</v>
      </c>
      <c r="F154" s="58">
        <v>112</v>
      </c>
      <c r="G154" s="58">
        <v>0</v>
      </c>
      <c r="H154" s="58">
        <v>112</v>
      </c>
      <c r="I154" s="58"/>
      <c r="J154" s="58">
        <f t="shared" si="8"/>
        <v>112</v>
      </c>
    </row>
    <row r="155" spans="1:10" ht="15">
      <c r="A155" s="22" t="s">
        <v>151</v>
      </c>
      <c r="B155" s="23">
        <v>44215</v>
      </c>
      <c r="C155" s="23"/>
      <c r="D155" s="49" t="s">
        <v>114</v>
      </c>
      <c r="E155" s="57" t="s">
        <v>84</v>
      </c>
      <c r="F155" s="58">
        <v>1344</v>
      </c>
      <c r="G155" s="58">
        <v>0</v>
      </c>
      <c r="H155" s="58">
        <v>1344</v>
      </c>
      <c r="I155" s="58"/>
      <c r="J155" s="58">
        <f t="shared" si="8"/>
        <v>1344</v>
      </c>
    </row>
    <row r="156" spans="1:11" ht="15">
      <c r="A156" s="26"/>
      <c r="C156" s="7"/>
      <c r="D156" s="17">
        <f>SUM(D147:D155)</f>
        <v>10</v>
      </c>
      <c r="E156" s="3"/>
      <c r="F156" s="8">
        <f>SUM(F147:F155)</f>
        <v>86145.34</v>
      </c>
      <c r="G156" s="8">
        <f>SUM(G147:G155)</f>
        <v>82779.19</v>
      </c>
      <c r="H156" s="8">
        <f>SUM(H147:H155)</f>
        <v>3366.15</v>
      </c>
      <c r="I156" s="8">
        <f>SUM(I147:I155)</f>
        <v>0</v>
      </c>
      <c r="J156" s="8">
        <f>SUM(J147:J155)</f>
        <v>86145.34</v>
      </c>
      <c r="K156" s="43">
        <f>SUM(G156:I156)</f>
        <v>86145.34</v>
      </c>
    </row>
    <row r="157" spans="2:10" ht="15">
      <c r="B157" s="7"/>
      <c r="C157" s="7"/>
      <c r="D157" s="11"/>
      <c r="E157" s="3"/>
      <c r="F157" s="4"/>
      <c r="G157" s="4"/>
      <c r="H157" s="44"/>
      <c r="I157" s="4"/>
      <c r="J157" s="4"/>
    </row>
    <row r="158" spans="1:10" ht="15">
      <c r="A158" s="16" t="s">
        <v>68</v>
      </c>
      <c r="B158" s="7"/>
      <c r="C158" s="7"/>
      <c r="D158" s="11"/>
      <c r="E158" s="3"/>
      <c r="F158" s="4"/>
      <c r="G158" s="4"/>
      <c r="H158" s="44"/>
      <c r="I158" s="4"/>
      <c r="J158" s="4"/>
    </row>
    <row r="159" spans="1:10" ht="15">
      <c r="A159" t="s">
        <v>37</v>
      </c>
      <c r="B159" s="7">
        <v>41000</v>
      </c>
      <c r="C159" s="7"/>
      <c r="D159" s="11">
        <v>37</v>
      </c>
      <c r="E159" s="3"/>
      <c r="F159" s="4">
        <v>0</v>
      </c>
      <c r="G159" s="4">
        <v>0</v>
      </c>
      <c r="H159" s="44"/>
      <c r="I159" s="4"/>
      <c r="J159" s="4">
        <f aca="true" t="shared" si="9" ref="J159:J175">SUM(G159:I159)</f>
        <v>0</v>
      </c>
    </row>
    <row r="160" spans="1:10" ht="15">
      <c r="A160" t="s">
        <v>69</v>
      </c>
      <c r="B160" s="7">
        <v>41333</v>
      </c>
      <c r="C160" s="7"/>
      <c r="D160" s="11">
        <v>1</v>
      </c>
      <c r="E160" s="3" t="s">
        <v>70</v>
      </c>
      <c r="F160" s="4">
        <v>4819.5</v>
      </c>
      <c r="G160" s="4">
        <v>4819.5</v>
      </c>
      <c r="H160" s="44"/>
      <c r="I160" s="4"/>
      <c r="J160" s="4">
        <f t="shared" si="9"/>
        <v>4819.5</v>
      </c>
    </row>
    <row r="161" spans="1:10" ht="15">
      <c r="A161" t="s">
        <v>69</v>
      </c>
      <c r="B161" s="7">
        <v>41333</v>
      </c>
      <c r="C161" s="7"/>
      <c r="D161" s="11">
        <v>1</v>
      </c>
      <c r="E161" s="3" t="s">
        <v>71</v>
      </c>
      <c r="F161" s="4">
        <v>4819.5</v>
      </c>
      <c r="G161" s="4">
        <v>4819.5</v>
      </c>
      <c r="H161" s="44"/>
      <c r="I161" s="4"/>
      <c r="J161" s="4">
        <f t="shared" si="9"/>
        <v>4819.5</v>
      </c>
    </row>
    <row r="162" spans="1:10" ht="15">
      <c r="A162" t="s">
        <v>69</v>
      </c>
      <c r="B162" s="7">
        <v>41333</v>
      </c>
      <c r="C162" s="7"/>
      <c r="D162" s="11">
        <v>1</v>
      </c>
      <c r="E162" s="3" t="s">
        <v>71</v>
      </c>
      <c r="F162" s="4">
        <v>4819.5</v>
      </c>
      <c r="G162" s="4">
        <v>4819.5</v>
      </c>
      <c r="H162" s="44"/>
      <c r="I162" s="4"/>
      <c r="J162" s="4">
        <f t="shared" si="9"/>
        <v>4819.5</v>
      </c>
    </row>
    <row r="163" spans="1:10" ht="15">
      <c r="A163" t="s">
        <v>69</v>
      </c>
      <c r="B163" s="7">
        <v>42286</v>
      </c>
      <c r="C163" s="7"/>
      <c r="D163" s="11">
        <v>1</v>
      </c>
      <c r="E163" s="3" t="s">
        <v>72</v>
      </c>
      <c r="F163" s="4">
        <v>4135.87</v>
      </c>
      <c r="G163" s="4">
        <v>4135.87</v>
      </c>
      <c r="H163" s="44"/>
      <c r="I163" s="4"/>
      <c r="J163" s="4">
        <f t="shared" si="9"/>
        <v>4135.87</v>
      </c>
    </row>
    <row r="164" spans="1:10" ht="15">
      <c r="A164" t="s">
        <v>69</v>
      </c>
      <c r="B164" s="7">
        <v>42300</v>
      </c>
      <c r="C164" s="7"/>
      <c r="D164" s="11">
        <v>1</v>
      </c>
      <c r="E164" s="3" t="s">
        <v>73</v>
      </c>
      <c r="F164" s="4">
        <v>5670.11</v>
      </c>
      <c r="G164" s="4">
        <v>5670.11</v>
      </c>
      <c r="H164" s="44"/>
      <c r="I164" s="4"/>
      <c r="J164" s="4">
        <f t="shared" si="9"/>
        <v>5670.11</v>
      </c>
    </row>
    <row r="165" spans="1:10" ht="15">
      <c r="A165" t="s">
        <v>69</v>
      </c>
      <c r="B165" s="7">
        <v>42300</v>
      </c>
      <c r="C165" s="7"/>
      <c r="D165" s="11">
        <v>1</v>
      </c>
      <c r="E165" s="3" t="s">
        <v>74</v>
      </c>
      <c r="F165" s="4">
        <v>7157.47</v>
      </c>
      <c r="G165" s="4">
        <v>7157.47</v>
      </c>
      <c r="H165" s="44"/>
      <c r="I165" s="4"/>
      <c r="J165" s="4">
        <f t="shared" si="9"/>
        <v>7157.47</v>
      </c>
    </row>
    <row r="166" spans="1:10" ht="15">
      <c r="A166" s="26" t="s">
        <v>69</v>
      </c>
      <c r="B166" s="27">
        <v>42536</v>
      </c>
      <c r="C166" s="27"/>
      <c r="D166" s="11">
        <v>1</v>
      </c>
      <c r="E166" s="3" t="s">
        <v>60</v>
      </c>
      <c r="F166" s="4">
        <v>3996.52</v>
      </c>
      <c r="G166" s="4">
        <v>3996.52</v>
      </c>
      <c r="H166" s="44"/>
      <c r="I166" s="4"/>
      <c r="J166" s="4">
        <f t="shared" si="9"/>
        <v>3996.52</v>
      </c>
    </row>
    <row r="167" spans="1:10" ht="15">
      <c r="A167" s="26" t="s">
        <v>69</v>
      </c>
      <c r="B167" s="27">
        <v>42542</v>
      </c>
      <c r="C167" s="27"/>
      <c r="D167" s="11">
        <v>1</v>
      </c>
      <c r="E167" s="3" t="s">
        <v>83</v>
      </c>
      <c r="F167" s="4">
        <v>4155.16</v>
      </c>
      <c r="G167" s="4">
        <v>4155.16</v>
      </c>
      <c r="H167" s="44"/>
      <c r="I167" s="4"/>
      <c r="J167" s="4">
        <f t="shared" si="9"/>
        <v>4155.16</v>
      </c>
    </row>
    <row r="168" spans="1:10" ht="15">
      <c r="A168" s="26" t="s">
        <v>69</v>
      </c>
      <c r="B168" s="27">
        <v>42881</v>
      </c>
      <c r="C168" s="27"/>
      <c r="D168" s="11">
        <v>1</v>
      </c>
      <c r="E168" s="3" t="s">
        <v>88</v>
      </c>
      <c r="F168" s="4">
        <v>4619.56</v>
      </c>
      <c r="G168" s="4">
        <v>4619.56</v>
      </c>
      <c r="H168" s="44"/>
      <c r="I168" s="4"/>
      <c r="J168" s="4">
        <f t="shared" si="9"/>
        <v>4619.56</v>
      </c>
    </row>
    <row r="169" spans="1:10" ht="15">
      <c r="A169" s="26" t="s">
        <v>69</v>
      </c>
      <c r="B169" s="27">
        <v>42863</v>
      </c>
      <c r="C169" s="27"/>
      <c r="D169" s="11">
        <v>1</v>
      </c>
      <c r="E169" s="3" t="s">
        <v>89</v>
      </c>
      <c r="F169" s="4">
        <v>5340.44</v>
      </c>
      <c r="G169" s="4">
        <v>5340.44</v>
      </c>
      <c r="H169" s="44"/>
      <c r="I169" s="4"/>
      <c r="J169" s="4">
        <f t="shared" si="9"/>
        <v>5340.44</v>
      </c>
    </row>
    <row r="170" spans="1:10" ht="15">
      <c r="A170" s="26" t="s">
        <v>69</v>
      </c>
      <c r="B170" s="27">
        <v>42982</v>
      </c>
      <c r="C170" s="27"/>
      <c r="D170" s="11">
        <v>1</v>
      </c>
      <c r="E170" s="3" t="s">
        <v>94</v>
      </c>
      <c r="F170" s="4">
        <v>5497.76</v>
      </c>
      <c r="G170" s="4">
        <v>5497.76</v>
      </c>
      <c r="H170" s="44"/>
      <c r="I170" s="4"/>
      <c r="J170" s="4">
        <f t="shared" si="9"/>
        <v>5497.76</v>
      </c>
    </row>
    <row r="171" spans="1:10" ht="15">
      <c r="A171" s="26" t="s">
        <v>69</v>
      </c>
      <c r="B171" s="27">
        <v>42982</v>
      </c>
      <c r="C171" s="27"/>
      <c r="D171" s="11">
        <v>1</v>
      </c>
      <c r="E171" s="3" t="s">
        <v>66</v>
      </c>
      <c r="F171" s="4">
        <v>3482.76</v>
      </c>
      <c r="G171" s="4">
        <v>3482.76</v>
      </c>
      <c r="H171" s="44"/>
      <c r="I171" s="4"/>
      <c r="J171" s="4">
        <f t="shared" si="9"/>
        <v>3482.76</v>
      </c>
    </row>
    <row r="172" spans="1:10" ht="15">
      <c r="A172" s="26" t="s">
        <v>69</v>
      </c>
      <c r="B172" s="27">
        <v>43203</v>
      </c>
      <c r="C172" s="27"/>
      <c r="D172" s="41">
        <v>1</v>
      </c>
      <c r="E172" s="3" t="s">
        <v>97</v>
      </c>
      <c r="F172" s="4">
        <v>4959.56</v>
      </c>
      <c r="G172" s="4">
        <v>4959.56</v>
      </c>
      <c r="H172" s="4"/>
      <c r="I172" s="4"/>
      <c r="J172" s="4">
        <f t="shared" si="9"/>
        <v>4959.56</v>
      </c>
    </row>
    <row r="173" spans="1:10" ht="15">
      <c r="A173" s="26" t="s">
        <v>69</v>
      </c>
      <c r="B173" s="27">
        <v>43203</v>
      </c>
      <c r="C173" s="27"/>
      <c r="D173" s="41">
        <v>1</v>
      </c>
      <c r="E173" s="3" t="s">
        <v>115</v>
      </c>
      <c r="F173" s="4">
        <v>5077.34</v>
      </c>
      <c r="G173" s="4">
        <v>5077.34</v>
      </c>
      <c r="H173" s="4"/>
      <c r="I173" s="4"/>
      <c r="J173" s="4">
        <f t="shared" si="9"/>
        <v>5077.34</v>
      </c>
    </row>
    <row r="174" spans="1:10" ht="15">
      <c r="A174" s="26" t="s">
        <v>69</v>
      </c>
      <c r="B174" s="27">
        <v>43265</v>
      </c>
      <c r="C174" s="27"/>
      <c r="D174" s="41">
        <v>1</v>
      </c>
      <c r="E174" s="3" t="s">
        <v>73</v>
      </c>
      <c r="F174" s="4">
        <v>4167.85</v>
      </c>
      <c r="G174" s="4">
        <v>4167.85</v>
      </c>
      <c r="H174" s="4"/>
      <c r="I174" s="4"/>
      <c r="J174" s="4">
        <f t="shared" si="9"/>
        <v>4167.85</v>
      </c>
    </row>
    <row r="175" spans="1:10" ht="15">
      <c r="A175" s="26" t="s">
        <v>69</v>
      </c>
      <c r="B175" s="27">
        <v>43265</v>
      </c>
      <c r="C175" s="27"/>
      <c r="D175" s="41">
        <v>1</v>
      </c>
      <c r="E175" s="3" t="s">
        <v>128</v>
      </c>
      <c r="F175" s="4">
        <v>4167.85</v>
      </c>
      <c r="G175" s="4">
        <v>4167.85</v>
      </c>
      <c r="H175" s="4"/>
      <c r="I175" s="4"/>
      <c r="J175" s="4">
        <f t="shared" si="9"/>
        <v>4167.85</v>
      </c>
    </row>
    <row r="176" spans="1:11" ht="15">
      <c r="A176" s="1" t="s">
        <v>31</v>
      </c>
      <c r="B176" s="7"/>
      <c r="C176" s="7"/>
      <c r="D176" s="17">
        <f>SUM(D159:D173)</f>
        <v>51</v>
      </c>
      <c r="E176" s="3"/>
      <c r="F176" s="8">
        <f>SUM(F159:F175)</f>
        <v>76886.75000000001</v>
      </c>
      <c r="G176" s="8">
        <f>SUM(G159:G175)</f>
        <v>76886.75000000001</v>
      </c>
      <c r="H176" s="8">
        <f>SUM(H159:H175)</f>
        <v>0</v>
      </c>
      <c r="I176" s="8">
        <f>SUM(I159:I175)</f>
        <v>0</v>
      </c>
      <c r="J176" s="8">
        <f>SUM(J159:J175)</f>
        <v>76886.75000000001</v>
      </c>
      <c r="K176" s="43">
        <f>SUM(G176:I176)</f>
        <v>76886.75000000001</v>
      </c>
    </row>
    <row r="177" spans="2:10" ht="15">
      <c r="B177" s="7"/>
      <c r="C177" s="7"/>
      <c r="D177" s="11"/>
      <c r="E177" s="3"/>
      <c r="F177" s="4"/>
      <c r="G177" s="4"/>
      <c r="H177" s="44"/>
      <c r="I177" s="4"/>
      <c r="J177" s="4"/>
    </row>
    <row r="178" spans="1:10" ht="15">
      <c r="A178" s="16" t="s">
        <v>75</v>
      </c>
      <c r="B178" s="7"/>
      <c r="C178" s="7"/>
      <c r="D178" s="11"/>
      <c r="E178" s="3"/>
      <c r="F178" s="4"/>
      <c r="G178" s="4"/>
      <c r="H178" s="44"/>
      <c r="I178" s="4"/>
      <c r="J178" s="4"/>
    </row>
    <row r="179" spans="1:11" ht="15">
      <c r="A179" t="s">
        <v>76</v>
      </c>
      <c r="B179" s="7">
        <v>41000</v>
      </c>
      <c r="C179" s="7"/>
      <c r="D179" s="17">
        <v>1</v>
      </c>
      <c r="E179" s="3"/>
      <c r="F179" s="8">
        <v>0</v>
      </c>
      <c r="G179" s="8">
        <v>0</v>
      </c>
      <c r="H179" s="8">
        <v>0</v>
      </c>
      <c r="I179" s="8">
        <v>0</v>
      </c>
      <c r="J179" s="8">
        <v>0</v>
      </c>
      <c r="K179" s="43">
        <f>SUM(G179:I179)</f>
        <v>0</v>
      </c>
    </row>
    <row r="180" spans="2:10" ht="15">
      <c r="B180" s="7"/>
      <c r="C180" s="7"/>
      <c r="D180" s="18"/>
      <c r="E180" s="19"/>
      <c r="F180" s="9"/>
      <c r="G180" s="9"/>
      <c r="H180" s="44"/>
      <c r="I180" s="4"/>
      <c r="J180" s="4"/>
    </row>
    <row r="181" spans="1:10" ht="15">
      <c r="A181" s="16" t="s">
        <v>173</v>
      </c>
      <c r="B181" s="7"/>
      <c r="C181" s="7"/>
      <c r="D181" s="18"/>
      <c r="E181" s="19"/>
      <c r="F181" s="9"/>
      <c r="G181" s="9"/>
      <c r="H181" s="44"/>
      <c r="I181" s="4"/>
      <c r="J181" s="4"/>
    </row>
    <row r="182" spans="1:10" ht="15">
      <c r="A182" s="26" t="s">
        <v>103</v>
      </c>
      <c r="B182" s="27">
        <v>43138</v>
      </c>
      <c r="C182" s="27"/>
      <c r="D182" s="36">
        <v>6</v>
      </c>
      <c r="E182" s="37" t="s">
        <v>50</v>
      </c>
      <c r="F182" s="32">
        <v>3690.06</v>
      </c>
      <c r="G182" s="32">
        <v>3690.06</v>
      </c>
      <c r="H182" s="44"/>
      <c r="I182" s="4"/>
      <c r="J182" s="4">
        <f aca="true" t="shared" si="10" ref="J182:J189">SUM(G182:I182)</f>
        <v>3690.06</v>
      </c>
    </row>
    <row r="183" spans="1:10" ht="15">
      <c r="A183" s="26" t="s">
        <v>116</v>
      </c>
      <c r="B183" s="27">
        <v>43259</v>
      </c>
      <c r="C183" s="27"/>
      <c r="D183" s="36">
        <v>1</v>
      </c>
      <c r="E183" s="19" t="s">
        <v>141</v>
      </c>
      <c r="F183" s="32">
        <v>677</v>
      </c>
      <c r="G183" s="32">
        <v>677</v>
      </c>
      <c r="H183" s="4"/>
      <c r="I183" s="4"/>
      <c r="J183" s="4">
        <f t="shared" si="10"/>
        <v>677</v>
      </c>
    </row>
    <row r="184" spans="1:10" ht="15">
      <c r="A184" s="26" t="s">
        <v>103</v>
      </c>
      <c r="B184" s="27">
        <v>43585</v>
      </c>
      <c r="C184" s="27"/>
      <c r="D184" s="36">
        <v>4</v>
      </c>
      <c r="E184" s="37" t="s">
        <v>50</v>
      </c>
      <c r="F184" s="32">
        <v>3073.93</v>
      </c>
      <c r="G184" s="64">
        <v>3073.93</v>
      </c>
      <c r="I184" s="64"/>
      <c r="J184" s="64">
        <f t="shared" si="10"/>
        <v>3073.93</v>
      </c>
    </row>
    <row r="185" spans="1:10" ht="15">
      <c r="A185" s="26" t="s">
        <v>142</v>
      </c>
      <c r="B185" s="27">
        <v>43579</v>
      </c>
      <c r="C185" s="27"/>
      <c r="D185" s="36">
        <v>1</v>
      </c>
      <c r="E185" s="19" t="s">
        <v>141</v>
      </c>
      <c r="F185" s="32">
        <v>454.98</v>
      </c>
      <c r="G185" s="64">
        <v>454.98</v>
      </c>
      <c r="I185" s="64"/>
      <c r="J185" s="64">
        <f t="shared" si="10"/>
        <v>454.98</v>
      </c>
    </row>
    <row r="186" spans="1:10" ht="15">
      <c r="A186" s="26" t="s">
        <v>143</v>
      </c>
      <c r="B186" s="27">
        <v>43579</v>
      </c>
      <c r="C186" s="27"/>
      <c r="D186" s="36">
        <v>1</v>
      </c>
      <c r="E186" s="19" t="s">
        <v>141</v>
      </c>
      <c r="F186" s="32">
        <v>219.16</v>
      </c>
      <c r="G186" s="64">
        <v>219.16</v>
      </c>
      <c r="I186" s="64"/>
      <c r="J186" s="64">
        <f t="shared" si="10"/>
        <v>219.16</v>
      </c>
    </row>
    <row r="187" spans="1:10" ht="15">
      <c r="A187" s="26" t="s">
        <v>144</v>
      </c>
      <c r="B187" s="27">
        <v>43581</v>
      </c>
      <c r="C187" s="27"/>
      <c r="D187" s="36">
        <v>1</v>
      </c>
      <c r="E187" s="19" t="s">
        <v>141</v>
      </c>
      <c r="F187" s="32">
        <v>339.16</v>
      </c>
      <c r="G187" s="64">
        <v>339.16</v>
      </c>
      <c r="I187" s="64"/>
      <c r="J187" s="64">
        <f t="shared" si="10"/>
        <v>339.16</v>
      </c>
    </row>
    <row r="188" spans="1:10" ht="15">
      <c r="A188" s="26" t="s">
        <v>145</v>
      </c>
      <c r="B188" s="27">
        <v>43572</v>
      </c>
      <c r="C188" s="27"/>
      <c r="D188" s="36">
        <v>1</v>
      </c>
      <c r="E188" s="19" t="s">
        <v>141</v>
      </c>
      <c r="F188" s="32">
        <v>399</v>
      </c>
      <c r="G188" s="64">
        <v>399</v>
      </c>
      <c r="I188" s="64"/>
      <c r="J188" s="64">
        <f t="shared" si="10"/>
        <v>399</v>
      </c>
    </row>
    <row r="189" spans="1:10" ht="15">
      <c r="A189" s="26" t="s">
        <v>148</v>
      </c>
      <c r="B189" s="27">
        <v>43635</v>
      </c>
      <c r="C189" s="27"/>
      <c r="D189" s="36">
        <v>1</v>
      </c>
      <c r="E189" s="19" t="s">
        <v>141</v>
      </c>
      <c r="F189" s="32">
        <v>158.33</v>
      </c>
      <c r="G189" s="64">
        <v>158.33</v>
      </c>
      <c r="I189" s="64"/>
      <c r="J189" s="64">
        <f t="shared" si="10"/>
        <v>158.33</v>
      </c>
    </row>
    <row r="190" spans="1:10" ht="15">
      <c r="A190" s="72" t="s">
        <v>196</v>
      </c>
      <c r="B190" s="27"/>
      <c r="C190" s="27"/>
      <c r="D190" s="36"/>
      <c r="E190" s="19"/>
      <c r="F190" s="32"/>
      <c r="G190" s="64"/>
      <c r="I190" s="64"/>
      <c r="J190" s="64"/>
    </row>
    <row r="191" spans="1:10" ht="15">
      <c r="A191" s="73" t="s">
        <v>174</v>
      </c>
      <c r="B191" s="74">
        <v>43990</v>
      </c>
      <c r="C191" s="23"/>
      <c r="D191" s="48">
        <v>1</v>
      </c>
      <c r="E191" s="57" t="s">
        <v>195</v>
      </c>
      <c r="F191" s="75">
        <v>32.05</v>
      </c>
      <c r="G191" s="58">
        <v>0</v>
      </c>
      <c r="H191" s="75">
        <v>32.05</v>
      </c>
      <c r="I191" s="58"/>
      <c r="J191" s="58">
        <f aca="true" t="shared" si="11" ref="J191:J227">SUM(G191:I191)</f>
        <v>32.05</v>
      </c>
    </row>
    <row r="192" spans="1:10" ht="15">
      <c r="A192" s="73" t="s">
        <v>175</v>
      </c>
      <c r="B192" s="74">
        <v>43990</v>
      </c>
      <c r="C192" s="23"/>
      <c r="D192" s="48">
        <v>1</v>
      </c>
      <c r="E192" s="57" t="s">
        <v>195</v>
      </c>
      <c r="F192" s="75">
        <v>24.902</v>
      </c>
      <c r="G192" s="58">
        <v>0</v>
      </c>
      <c r="H192" s="75">
        <v>24.902</v>
      </c>
      <c r="I192" s="58"/>
      <c r="J192" s="58">
        <f t="shared" si="11"/>
        <v>24.902</v>
      </c>
    </row>
    <row r="193" spans="1:10" ht="15">
      <c r="A193" s="73" t="s">
        <v>176</v>
      </c>
      <c r="B193" s="74">
        <v>43990</v>
      </c>
      <c r="C193" s="23"/>
      <c r="D193" s="48">
        <v>1</v>
      </c>
      <c r="E193" s="57" t="s">
        <v>195</v>
      </c>
      <c r="F193" s="75">
        <v>12.9</v>
      </c>
      <c r="G193" s="58">
        <v>0</v>
      </c>
      <c r="H193" s="75">
        <v>12.9</v>
      </c>
      <c r="I193" s="58"/>
      <c r="J193" s="58">
        <f t="shared" si="11"/>
        <v>12.9</v>
      </c>
    </row>
    <row r="194" spans="1:10" ht="15">
      <c r="A194" s="73" t="s">
        <v>177</v>
      </c>
      <c r="B194" s="74">
        <v>43990</v>
      </c>
      <c r="C194" s="23"/>
      <c r="D194" s="48">
        <v>1</v>
      </c>
      <c r="E194" s="57" t="s">
        <v>195</v>
      </c>
      <c r="F194" s="75">
        <v>10</v>
      </c>
      <c r="G194" s="58">
        <v>0</v>
      </c>
      <c r="H194" s="75">
        <v>10</v>
      </c>
      <c r="I194" s="58"/>
      <c r="J194" s="58">
        <f t="shared" si="11"/>
        <v>10</v>
      </c>
    </row>
    <row r="195" spans="1:10" ht="15">
      <c r="A195" s="73" t="s">
        <v>178</v>
      </c>
      <c r="B195" s="74">
        <v>43990</v>
      </c>
      <c r="C195" s="23"/>
      <c r="D195" s="48">
        <v>1</v>
      </c>
      <c r="E195" s="57" t="s">
        <v>195</v>
      </c>
      <c r="F195" s="75">
        <v>12.9</v>
      </c>
      <c r="G195" s="58">
        <v>0</v>
      </c>
      <c r="H195" s="75">
        <v>12.9</v>
      </c>
      <c r="I195" s="58"/>
      <c r="J195" s="58">
        <f t="shared" si="11"/>
        <v>12.9</v>
      </c>
    </row>
    <row r="196" spans="1:10" ht="15">
      <c r="A196" s="73" t="s">
        <v>179</v>
      </c>
      <c r="B196" s="74">
        <v>43990</v>
      </c>
      <c r="C196" s="23"/>
      <c r="D196" s="48">
        <v>1</v>
      </c>
      <c r="E196" s="57" t="s">
        <v>195</v>
      </c>
      <c r="F196" s="75">
        <v>36.7</v>
      </c>
      <c r="G196" s="58">
        <v>0</v>
      </c>
      <c r="H196" s="75">
        <v>36.7</v>
      </c>
      <c r="I196" s="58"/>
      <c r="J196" s="58">
        <f t="shared" si="11"/>
        <v>36.7</v>
      </c>
    </row>
    <row r="197" spans="1:10" ht="15">
      <c r="A197" s="73" t="s">
        <v>180</v>
      </c>
      <c r="B197" s="74">
        <v>44063</v>
      </c>
      <c r="C197" s="23"/>
      <c r="D197" s="48">
        <v>2</v>
      </c>
      <c r="E197" s="57" t="s">
        <v>195</v>
      </c>
      <c r="F197" s="75">
        <v>49.98</v>
      </c>
      <c r="G197" s="58">
        <v>0</v>
      </c>
      <c r="H197" s="75">
        <v>49.98</v>
      </c>
      <c r="I197" s="58"/>
      <c r="J197" s="58">
        <f t="shared" si="11"/>
        <v>49.98</v>
      </c>
    </row>
    <row r="198" spans="1:10" ht="15">
      <c r="A198" s="73" t="s">
        <v>181</v>
      </c>
      <c r="B198" s="74">
        <v>44063</v>
      </c>
      <c r="C198" s="23"/>
      <c r="D198" s="48">
        <v>2</v>
      </c>
      <c r="E198" s="57" t="s">
        <v>195</v>
      </c>
      <c r="F198" s="75">
        <v>11.66</v>
      </c>
      <c r="G198" s="58">
        <v>0</v>
      </c>
      <c r="H198" s="75">
        <v>11.66</v>
      </c>
      <c r="I198" s="58"/>
      <c r="J198" s="58">
        <f t="shared" si="11"/>
        <v>11.66</v>
      </c>
    </row>
    <row r="199" spans="1:10" ht="15">
      <c r="A199" s="73" t="s">
        <v>182</v>
      </c>
      <c r="B199" s="74">
        <v>44091</v>
      </c>
      <c r="C199" s="23"/>
      <c r="D199" s="48">
        <v>1</v>
      </c>
      <c r="E199" s="57" t="s">
        <v>195</v>
      </c>
      <c r="F199" s="75">
        <v>28.1</v>
      </c>
      <c r="G199" s="58">
        <v>0</v>
      </c>
      <c r="H199" s="75">
        <v>28.1</v>
      </c>
      <c r="I199" s="58"/>
      <c r="J199" s="58">
        <f t="shared" si="11"/>
        <v>28.1</v>
      </c>
    </row>
    <row r="200" spans="1:10" ht="15">
      <c r="A200" s="73" t="s">
        <v>183</v>
      </c>
      <c r="B200" s="74">
        <v>44105</v>
      </c>
      <c r="C200" s="23"/>
      <c r="D200" s="48">
        <v>1</v>
      </c>
      <c r="E200" s="57" t="s">
        <v>195</v>
      </c>
      <c r="F200" s="75">
        <v>1645.43</v>
      </c>
      <c r="G200" s="58">
        <v>0</v>
      </c>
      <c r="H200" s="75">
        <v>1645.43</v>
      </c>
      <c r="I200" s="58"/>
      <c r="J200" s="58">
        <f t="shared" si="11"/>
        <v>1645.43</v>
      </c>
    </row>
    <row r="201" spans="1:10" ht="15">
      <c r="A201" s="73" t="s">
        <v>184</v>
      </c>
      <c r="B201" s="76">
        <v>44153</v>
      </c>
      <c r="C201" s="23"/>
      <c r="D201" s="48">
        <v>1</v>
      </c>
      <c r="E201" s="57" t="s">
        <v>195</v>
      </c>
      <c r="F201" s="75">
        <v>325</v>
      </c>
      <c r="G201" s="58">
        <v>0</v>
      </c>
      <c r="H201" s="75">
        <v>325</v>
      </c>
      <c r="I201" s="58"/>
      <c r="J201" s="58">
        <f t="shared" si="11"/>
        <v>325</v>
      </c>
    </row>
    <row r="202" spans="1:10" ht="15">
      <c r="A202" s="73" t="s">
        <v>185</v>
      </c>
      <c r="B202" s="74">
        <v>44160</v>
      </c>
      <c r="C202" s="23"/>
      <c r="D202" s="48">
        <v>1</v>
      </c>
      <c r="E202" s="57" t="s">
        <v>195</v>
      </c>
      <c r="F202" s="75">
        <v>290.16</v>
      </c>
      <c r="G202" s="58">
        <v>0</v>
      </c>
      <c r="H202" s="75">
        <v>290.16</v>
      </c>
      <c r="I202" s="58"/>
      <c r="J202" s="58">
        <f t="shared" si="11"/>
        <v>290.16</v>
      </c>
    </row>
    <row r="203" spans="1:10" ht="15">
      <c r="A203" s="73" t="s">
        <v>186</v>
      </c>
      <c r="B203" s="74">
        <v>44160</v>
      </c>
      <c r="C203" s="23"/>
      <c r="D203" s="48">
        <v>1</v>
      </c>
      <c r="E203" s="57" t="s">
        <v>195</v>
      </c>
      <c r="F203" s="75">
        <v>445.64</v>
      </c>
      <c r="G203" s="58">
        <v>0</v>
      </c>
      <c r="H203" s="75">
        <v>445.64</v>
      </c>
      <c r="I203" s="58"/>
      <c r="J203" s="58">
        <f t="shared" si="11"/>
        <v>445.64</v>
      </c>
    </row>
    <row r="204" spans="1:10" ht="15">
      <c r="A204" s="73" t="s">
        <v>187</v>
      </c>
      <c r="B204" s="74">
        <v>44160</v>
      </c>
      <c r="C204" s="23"/>
      <c r="D204" s="48">
        <v>1</v>
      </c>
      <c r="E204" s="57" t="s">
        <v>195</v>
      </c>
      <c r="F204" s="75">
        <v>165</v>
      </c>
      <c r="G204" s="58">
        <v>0</v>
      </c>
      <c r="H204" s="75">
        <v>165</v>
      </c>
      <c r="I204" s="58"/>
      <c r="J204" s="58">
        <f t="shared" si="11"/>
        <v>165</v>
      </c>
    </row>
    <row r="205" spans="1:10" ht="15">
      <c r="A205" s="73" t="s">
        <v>188</v>
      </c>
      <c r="B205" s="74">
        <v>44169</v>
      </c>
      <c r="C205" s="23"/>
      <c r="D205" s="48">
        <v>3</v>
      </c>
      <c r="E205" s="57" t="s">
        <v>195</v>
      </c>
      <c r="F205" s="77">
        <v>33.93</v>
      </c>
      <c r="G205" s="58">
        <v>0</v>
      </c>
      <c r="H205" s="77">
        <v>33.93</v>
      </c>
      <c r="I205" s="58"/>
      <c r="J205" s="58">
        <f t="shared" si="11"/>
        <v>33.93</v>
      </c>
    </row>
    <row r="206" spans="1:10" ht="15">
      <c r="A206" s="73" t="s">
        <v>189</v>
      </c>
      <c r="B206" s="74">
        <v>44169</v>
      </c>
      <c r="C206" s="23"/>
      <c r="D206" s="48">
        <v>2</v>
      </c>
      <c r="E206" s="57" t="s">
        <v>195</v>
      </c>
      <c r="F206" s="78">
        <v>32.6</v>
      </c>
      <c r="G206" s="58">
        <v>0</v>
      </c>
      <c r="H206" s="78">
        <v>32.6</v>
      </c>
      <c r="I206" s="58"/>
      <c r="J206" s="58">
        <f t="shared" si="11"/>
        <v>32.6</v>
      </c>
    </row>
    <row r="207" spans="1:10" ht="15">
      <c r="A207" s="73" t="s">
        <v>190</v>
      </c>
      <c r="B207" s="74">
        <v>44216</v>
      </c>
      <c r="C207" s="23"/>
      <c r="D207" s="48">
        <v>1</v>
      </c>
      <c r="E207" s="57" t="s">
        <v>195</v>
      </c>
      <c r="F207" s="75">
        <v>26.68</v>
      </c>
      <c r="G207" s="58">
        <v>0</v>
      </c>
      <c r="H207" s="75">
        <v>26.68</v>
      </c>
      <c r="I207" s="58"/>
      <c r="J207" s="58">
        <f t="shared" si="11"/>
        <v>26.68</v>
      </c>
    </row>
    <row r="208" spans="1:10" ht="15">
      <c r="A208" s="73" t="s">
        <v>191</v>
      </c>
      <c r="B208" s="74">
        <v>44244</v>
      </c>
      <c r="C208" s="23"/>
      <c r="D208" s="48">
        <v>1</v>
      </c>
      <c r="E208" s="57" t="s">
        <v>195</v>
      </c>
      <c r="F208" s="75">
        <v>54.16</v>
      </c>
      <c r="G208" s="58">
        <v>0</v>
      </c>
      <c r="H208" s="75">
        <v>54.16</v>
      </c>
      <c r="I208" s="58"/>
      <c r="J208" s="58">
        <f t="shared" si="11"/>
        <v>54.16</v>
      </c>
    </row>
    <row r="209" spans="1:10" ht="15">
      <c r="A209" s="73" t="s">
        <v>192</v>
      </c>
      <c r="B209" s="74">
        <v>44273</v>
      </c>
      <c r="C209" s="23"/>
      <c r="D209" s="48">
        <v>1</v>
      </c>
      <c r="E209" s="57" t="s">
        <v>195</v>
      </c>
      <c r="F209" s="75">
        <v>8.99</v>
      </c>
      <c r="G209" s="58">
        <v>0</v>
      </c>
      <c r="H209" s="75">
        <v>8.99</v>
      </c>
      <c r="I209" s="58"/>
      <c r="J209" s="58">
        <f t="shared" si="11"/>
        <v>8.99</v>
      </c>
    </row>
    <row r="210" spans="1:10" ht="15">
      <c r="A210" s="73" t="s">
        <v>193</v>
      </c>
      <c r="B210" s="74">
        <v>44273</v>
      </c>
      <c r="C210" s="23"/>
      <c r="D210" s="48">
        <v>1</v>
      </c>
      <c r="E210" s="57" t="s">
        <v>195</v>
      </c>
      <c r="F210" s="75">
        <v>8.99</v>
      </c>
      <c r="G210" s="58">
        <v>0</v>
      </c>
      <c r="H210" s="75">
        <v>8.99</v>
      </c>
      <c r="I210" s="58"/>
      <c r="J210" s="58">
        <f t="shared" si="11"/>
        <v>8.99</v>
      </c>
    </row>
    <row r="211" spans="1:10" ht="15">
      <c r="A211" s="73" t="s">
        <v>194</v>
      </c>
      <c r="B211" s="74">
        <v>44273</v>
      </c>
      <c r="C211" s="23"/>
      <c r="D211" s="48">
        <v>1</v>
      </c>
      <c r="E211" s="57" t="s">
        <v>195</v>
      </c>
      <c r="F211" s="75">
        <v>8.99</v>
      </c>
      <c r="G211" s="58">
        <v>0</v>
      </c>
      <c r="H211" s="75">
        <v>8.99</v>
      </c>
      <c r="I211" s="58"/>
      <c r="J211" s="58">
        <f t="shared" si="11"/>
        <v>8.99</v>
      </c>
    </row>
    <row r="212" spans="1:10" ht="15">
      <c r="A212" s="73" t="s">
        <v>197</v>
      </c>
      <c r="B212" s="74">
        <v>43992</v>
      </c>
      <c r="C212" s="23"/>
      <c r="D212" s="48">
        <v>1</v>
      </c>
      <c r="E212" s="57" t="s">
        <v>141</v>
      </c>
      <c r="F212" s="75">
        <v>49.99</v>
      </c>
      <c r="G212" s="58">
        <v>0</v>
      </c>
      <c r="H212" s="75">
        <v>49.99</v>
      </c>
      <c r="I212" s="58"/>
      <c r="J212" s="58">
        <f t="shared" si="11"/>
        <v>49.99</v>
      </c>
    </row>
    <row r="213" spans="1:10" ht="15">
      <c r="A213" s="73" t="s">
        <v>198</v>
      </c>
      <c r="B213" s="74">
        <v>43992</v>
      </c>
      <c r="C213" s="23"/>
      <c r="D213" s="48">
        <v>1</v>
      </c>
      <c r="E213" s="57" t="s">
        <v>141</v>
      </c>
      <c r="F213" s="75">
        <v>28.33</v>
      </c>
      <c r="G213" s="58">
        <v>0</v>
      </c>
      <c r="H213" s="75">
        <v>28.33</v>
      </c>
      <c r="I213" s="58"/>
      <c r="J213" s="58">
        <f t="shared" si="11"/>
        <v>28.33</v>
      </c>
    </row>
    <row r="214" spans="1:10" ht="15">
      <c r="A214" s="73" t="s">
        <v>199</v>
      </c>
      <c r="B214" s="74">
        <v>44018</v>
      </c>
      <c r="C214" s="23"/>
      <c r="D214" s="48">
        <v>1</v>
      </c>
      <c r="E214" s="57" t="s">
        <v>141</v>
      </c>
      <c r="F214" s="75">
        <v>98.99</v>
      </c>
      <c r="G214" s="58">
        <v>0</v>
      </c>
      <c r="H214" s="75">
        <v>98.99</v>
      </c>
      <c r="I214" s="58"/>
      <c r="J214" s="58">
        <f t="shared" si="11"/>
        <v>98.99</v>
      </c>
    </row>
    <row r="215" spans="1:10" ht="15">
      <c r="A215" s="73" t="s">
        <v>200</v>
      </c>
      <c r="B215" s="74">
        <v>44042</v>
      </c>
      <c r="C215" s="23"/>
      <c r="D215" s="48">
        <v>1</v>
      </c>
      <c r="E215" s="57" t="s">
        <v>141</v>
      </c>
      <c r="F215" s="75">
        <v>12.91</v>
      </c>
      <c r="G215" s="58">
        <v>0</v>
      </c>
      <c r="H215" s="75">
        <v>12.91</v>
      </c>
      <c r="I215" s="58"/>
      <c r="J215" s="58">
        <f t="shared" si="11"/>
        <v>12.91</v>
      </c>
    </row>
    <row r="216" spans="1:10" ht="15">
      <c r="A216" s="73" t="s">
        <v>180</v>
      </c>
      <c r="B216" s="74">
        <v>44063</v>
      </c>
      <c r="C216" s="23"/>
      <c r="D216" s="48">
        <v>2</v>
      </c>
      <c r="E216" s="57" t="s">
        <v>141</v>
      </c>
      <c r="F216" s="75">
        <v>49.98</v>
      </c>
      <c r="G216" s="58">
        <v>0</v>
      </c>
      <c r="H216" s="75">
        <v>49.98</v>
      </c>
      <c r="I216" s="58"/>
      <c r="J216" s="58">
        <f t="shared" si="11"/>
        <v>49.98</v>
      </c>
    </row>
    <row r="217" spans="1:10" ht="15">
      <c r="A217" s="73" t="s">
        <v>181</v>
      </c>
      <c r="B217" s="74">
        <v>44063</v>
      </c>
      <c r="C217" s="23"/>
      <c r="D217" s="48">
        <v>2</v>
      </c>
      <c r="E217" s="57" t="s">
        <v>141</v>
      </c>
      <c r="F217" s="75">
        <v>11.66</v>
      </c>
      <c r="G217" s="58">
        <v>0</v>
      </c>
      <c r="H217" s="75">
        <v>11.66</v>
      </c>
      <c r="I217" s="58"/>
      <c r="J217" s="58">
        <f t="shared" si="11"/>
        <v>11.66</v>
      </c>
    </row>
    <row r="218" spans="1:10" ht="15">
      <c r="A218" s="73" t="s">
        <v>201</v>
      </c>
      <c r="B218" s="74">
        <v>44083</v>
      </c>
      <c r="C218" s="23"/>
      <c r="D218" s="48">
        <v>1</v>
      </c>
      <c r="E218" s="57" t="s">
        <v>141</v>
      </c>
      <c r="F218" s="75">
        <v>299.99</v>
      </c>
      <c r="G218" s="58">
        <v>0</v>
      </c>
      <c r="H218" s="75">
        <v>299.99</v>
      </c>
      <c r="I218" s="58"/>
      <c r="J218" s="58">
        <f t="shared" si="11"/>
        <v>299.99</v>
      </c>
    </row>
    <row r="219" spans="1:10" ht="15">
      <c r="A219" s="73" t="s">
        <v>202</v>
      </c>
      <c r="B219" s="74">
        <v>44113</v>
      </c>
      <c r="C219" s="23"/>
      <c r="D219" s="48">
        <v>1</v>
      </c>
      <c r="E219" s="57" t="s">
        <v>141</v>
      </c>
      <c r="F219" s="75">
        <v>16.65</v>
      </c>
      <c r="G219" s="58">
        <v>0</v>
      </c>
      <c r="H219" s="75">
        <v>16.65</v>
      </c>
      <c r="I219" s="58"/>
      <c r="J219" s="58">
        <f t="shared" si="11"/>
        <v>16.65</v>
      </c>
    </row>
    <row r="220" spans="1:10" ht="15">
      <c r="A220" s="73" t="s">
        <v>203</v>
      </c>
      <c r="B220" s="74">
        <v>44144</v>
      </c>
      <c r="C220" s="23"/>
      <c r="D220" s="48">
        <v>1</v>
      </c>
      <c r="E220" s="57" t="s">
        <v>141</v>
      </c>
      <c r="F220" s="75">
        <v>27.49</v>
      </c>
      <c r="G220" s="58">
        <v>0</v>
      </c>
      <c r="H220" s="75">
        <v>27.49</v>
      </c>
      <c r="I220" s="58"/>
      <c r="J220" s="58">
        <f t="shared" si="11"/>
        <v>27.49</v>
      </c>
    </row>
    <row r="221" spans="1:10" ht="15">
      <c r="A221" s="73" t="s">
        <v>204</v>
      </c>
      <c r="B221" s="74">
        <v>44155</v>
      </c>
      <c r="C221" s="23"/>
      <c r="D221" s="48">
        <v>2</v>
      </c>
      <c r="E221" s="57" t="s">
        <v>141</v>
      </c>
      <c r="F221" s="75">
        <v>77.8</v>
      </c>
      <c r="G221" s="58">
        <v>0</v>
      </c>
      <c r="H221" s="75">
        <v>77.8</v>
      </c>
      <c r="I221" s="58"/>
      <c r="J221" s="58">
        <f t="shared" si="11"/>
        <v>77.8</v>
      </c>
    </row>
    <row r="222" spans="1:10" ht="15">
      <c r="A222" s="73" t="s">
        <v>205</v>
      </c>
      <c r="B222" s="74">
        <v>44155</v>
      </c>
      <c r="C222" s="23"/>
      <c r="D222" s="48">
        <v>2</v>
      </c>
      <c r="E222" s="57" t="s">
        <v>141</v>
      </c>
      <c r="F222" s="75">
        <v>58.8</v>
      </c>
      <c r="G222" s="58">
        <v>0</v>
      </c>
      <c r="H222" s="75">
        <v>58.8</v>
      </c>
      <c r="I222" s="58"/>
      <c r="J222" s="58">
        <f t="shared" si="11"/>
        <v>58.8</v>
      </c>
    </row>
    <row r="223" spans="1:10" ht="15">
      <c r="A223" s="73" t="s">
        <v>206</v>
      </c>
      <c r="B223" s="74">
        <v>44166</v>
      </c>
      <c r="C223" s="23"/>
      <c r="D223" s="48">
        <v>1</v>
      </c>
      <c r="E223" s="57" t="s">
        <v>141</v>
      </c>
      <c r="F223" s="75">
        <v>6.99</v>
      </c>
      <c r="G223" s="58">
        <v>0</v>
      </c>
      <c r="H223" s="75">
        <v>6.99</v>
      </c>
      <c r="I223" s="58"/>
      <c r="J223" s="58">
        <f t="shared" si="11"/>
        <v>6.99</v>
      </c>
    </row>
    <row r="224" spans="1:10" ht="15">
      <c r="A224" s="73" t="s">
        <v>207</v>
      </c>
      <c r="B224" s="74">
        <v>44167</v>
      </c>
      <c r="C224" s="23"/>
      <c r="D224" s="48">
        <v>1</v>
      </c>
      <c r="E224" s="57" t="s">
        <v>141</v>
      </c>
      <c r="F224" s="75">
        <v>14.99</v>
      </c>
      <c r="G224" s="58">
        <v>0</v>
      </c>
      <c r="H224" s="75">
        <v>14.99</v>
      </c>
      <c r="I224" s="58"/>
      <c r="J224" s="58">
        <f t="shared" si="11"/>
        <v>14.99</v>
      </c>
    </row>
    <row r="225" spans="1:10" ht="15">
      <c r="A225" s="73" t="s">
        <v>208</v>
      </c>
      <c r="B225" s="74">
        <v>44167</v>
      </c>
      <c r="C225" s="23"/>
      <c r="D225" s="48">
        <v>1</v>
      </c>
      <c r="E225" s="57" t="s">
        <v>141</v>
      </c>
      <c r="F225" s="75">
        <v>79.99</v>
      </c>
      <c r="G225" s="58">
        <v>0</v>
      </c>
      <c r="H225" s="75">
        <v>79.99</v>
      </c>
      <c r="I225" s="58"/>
      <c r="J225" s="58">
        <f t="shared" si="11"/>
        <v>79.99</v>
      </c>
    </row>
    <row r="226" spans="1:10" ht="15">
      <c r="A226" s="73" t="s">
        <v>209</v>
      </c>
      <c r="B226" s="74">
        <v>44167</v>
      </c>
      <c r="C226" s="23"/>
      <c r="D226" s="48">
        <v>1</v>
      </c>
      <c r="E226" s="57" t="s">
        <v>141</v>
      </c>
      <c r="F226" s="75">
        <v>66.66</v>
      </c>
      <c r="G226" s="58">
        <v>0</v>
      </c>
      <c r="H226" s="75">
        <v>66.66</v>
      </c>
      <c r="I226" s="58"/>
      <c r="J226" s="58">
        <f t="shared" si="11"/>
        <v>66.66</v>
      </c>
    </row>
    <row r="227" spans="1:10" ht="15">
      <c r="A227" s="73" t="s">
        <v>210</v>
      </c>
      <c r="B227" s="74">
        <v>44167</v>
      </c>
      <c r="C227" s="23"/>
      <c r="D227" s="48">
        <v>1</v>
      </c>
      <c r="E227" s="57" t="s">
        <v>141</v>
      </c>
      <c r="F227" s="75">
        <v>12.49</v>
      </c>
      <c r="G227" s="58">
        <v>0</v>
      </c>
      <c r="H227" s="75">
        <v>12.49</v>
      </c>
      <c r="I227" s="58"/>
      <c r="J227" s="58">
        <f t="shared" si="11"/>
        <v>12.49</v>
      </c>
    </row>
    <row r="228" spans="1:10" ht="15">
      <c r="A228" s="26" t="s">
        <v>154</v>
      </c>
      <c r="B228" s="27">
        <v>43584</v>
      </c>
      <c r="C228" s="27"/>
      <c r="D228" s="36">
        <v>1</v>
      </c>
      <c r="E228" s="19" t="s">
        <v>141</v>
      </c>
      <c r="F228" s="32">
        <v>405.92</v>
      </c>
      <c r="G228" s="64">
        <v>405.92</v>
      </c>
      <c r="I228" s="64"/>
      <c r="J228" s="64">
        <f>SUM(G228:I228)</f>
        <v>405.92</v>
      </c>
    </row>
    <row r="229" spans="1:10" ht="15">
      <c r="A229" s="26" t="s">
        <v>149</v>
      </c>
      <c r="B229" s="27">
        <v>43664</v>
      </c>
      <c r="C229" s="27"/>
      <c r="D229" s="36">
        <v>1</v>
      </c>
      <c r="E229" s="19" t="s">
        <v>141</v>
      </c>
      <c r="F229" s="32">
        <v>83.33</v>
      </c>
      <c r="G229" s="64">
        <v>83.33</v>
      </c>
      <c r="I229" s="64"/>
      <c r="J229" s="64">
        <f>SUM(G229:I229)</f>
        <v>83.33</v>
      </c>
    </row>
    <row r="230" spans="2:11" ht="15">
      <c r="B230" s="7"/>
      <c r="C230" s="7"/>
      <c r="D230" s="18"/>
      <c r="E230" s="19"/>
      <c r="F230" s="8">
        <f>SUM(F182:F229)</f>
        <v>13679.341999999993</v>
      </c>
      <c r="G230" s="8">
        <f>SUM(G182:G229)</f>
        <v>9500.869999999999</v>
      </c>
      <c r="H230" s="8">
        <f>SUM(H182:H229)</f>
        <v>4178.471999999998</v>
      </c>
      <c r="I230" s="8">
        <f>SUM(I182:I229)</f>
        <v>0</v>
      </c>
      <c r="J230" s="8">
        <f>SUM(J182:J229)</f>
        <v>13679.341999999993</v>
      </c>
      <c r="K230" s="43">
        <f>SUM(G230:I230)</f>
        <v>13679.341999999997</v>
      </c>
    </row>
    <row r="231" spans="2:10" ht="15">
      <c r="B231" s="7"/>
      <c r="C231" s="7"/>
      <c r="D231" s="18"/>
      <c r="E231" s="19"/>
      <c r="F231" s="9"/>
      <c r="G231" s="9"/>
      <c r="H231" s="44"/>
      <c r="I231" s="4"/>
      <c r="J231" s="4"/>
    </row>
    <row r="232" spans="1:11" ht="15">
      <c r="A232" s="26" t="s">
        <v>146</v>
      </c>
      <c r="B232" s="27">
        <v>43573</v>
      </c>
      <c r="C232" s="27"/>
      <c r="D232" s="18">
        <v>1</v>
      </c>
      <c r="E232" s="19"/>
      <c r="F232" s="8">
        <v>9500</v>
      </c>
      <c r="G232" s="8">
        <v>9500</v>
      </c>
      <c r="H232" s="8"/>
      <c r="I232" s="8"/>
      <c r="J232" s="8">
        <f>SUM(G232:I232)</f>
        <v>9500</v>
      </c>
      <c r="K232" s="43">
        <f>SUM(G232:I232)</f>
        <v>9500</v>
      </c>
    </row>
    <row r="233" spans="2:10" ht="15">
      <c r="B233" s="7"/>
      <c r="C233" s="7"/>
      <c r="D233" s="11"/>
      <c r="E233" s="3"/>
      <c r="F233" s="4"/>
      <c r="G233" s="4"/>
      <c r="H233" s="44"/>
      <c r="I233" s="4"/>
      <c r="J233" s="4"/>
    </row>
    <row r="234" spans="2:11" ht="15.75">
      <c r="B234" s="7"/>
      <c r="C234" s="7"/>
      <c r="D234" s="11"/>
      <c r="E234" s="21" t="s">
        <v>79</v>
      </c>
      <c r="F234" s="39">
        <f>+F20+F36+F42+F56+F61+F73+F103+F119+F124+F134+F144+F156+F176+F179+F230+F232</f>
        <v>420595.682</v>
      </c>
      <c r="G234" s="39">
        <f>+G20+G36+G42+G56+G61+G73+G103+G119+G124+G134+G144+G156+G176+G179+G230+G232</f>
        <v>389054.11</v>
      </c>
      <c r="H234" s="39">
        <f>+H20+H36+H42+H56+H61+H73+H103+H119+H124+H134+H144+H156+H176+H179+H230+H232</f>
        <v>31541.572</v>
      </c>
      <c r="I234" s="39">
        <f>+I20+I36+I42+I56+I61+I73+I103+I119+I124+I134+I144+I156+I176+I179+I230+I232</f>
        <v>-2563.2799999999997</v>
      </c>
      <c r="J234" s="39">
        <f>+J20+J36+J42+J56+J61+J73+J103+J119+J124+J134+J144+J156+J176+J179+J230+J232</f>
        <v>418032.402</v>
      </c>
      <c r="K234" s="43">
        <f>SUM(G234:I234)</f>
        <v>418032.40199999994</v>
      </c>
    </row>
    <row r="235" spans="8:10" ht="15">
      <c r="H235" s="43"/>
      <c r="I235" s="43"/>
      <c r="J235" s="4">
        <f>SUM(G234:I234)</f>
        <v>418032.40199999994</v>
      </c>
    </row>
    <row r="236" ht="15.75">
      <c r="A236" s="62" t="s">
        <v>80</v>
      </c>
    </row>
    <row r="237" ht="15.75">
      <c r="A237" s="62" t="s">
        <v>155</v>
      </c>
    </row>
    <row r="238" ht="15.75">
      <c r="A238" s="63">
        <v>43978</v>
      </c>
    </row>
  </sheetData>
  <sheetProtection/>
  <printOptions gridLines="1"/>
  <pageMargins left="0.7086614173228347" right="0.7086614173228347" top="0.7480314960629921" bottom="0.7480314960629921" header="0.31496062992125984" footer="0.31496062992125984"/>
  <pageSetup fitToHeight="5" fitToWidth="1" orientation="landscape" paperSize="9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4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120" sqref="F120"/>
    </sheetView>
  </sheetViews>
  <sheetFormatPr defaultColWidth="9.140625" defaultRowHeight="15"/>
  <cols>
    <col min="1" max="1" width="67.8515625" style="0" customWidth="1"/>
    <col min="2" max="2" width="15.421875" style="0" bestFit="1" customWidth="1"/>
    <col min="3" max="3" width="17.7109375" style="0" bestFit="1" customWidth="1"/>
    <col min="4" max="4" width="7.7109375" style="0" bestFit="1" customWidth="1"/>
    <col min="5" max="5" width="9.57421875" style="0" customWidth="1"/>
    <col min="6" max="6" width="30.421875" style="0" bestFit="1" customWidth="1"/>
    <col min="7" max="7" width="15.57421875" style="0" customWidth="1"/>
    <col min="8" max="8" width="16.7109375" style="0" customWidth="1"/>
    <col min="9" max="9" width="16.00390625" style="0" customWidth="1"/>
    <col min="10" max="10" width="13.00390625" style="0" customWidth="1"/>
    <col min="11" max="11" width="13.8515625" style="0" customWidth="1"/>
    <col min="12" max="12" width="17.00390625" style="0" customWidth="1"/>
    <col min="13" max="13" width="14.8515625" style="0" customWidth="1"/>
  </cols>
  <sheetData>
    <row r="1" spans="1:9" ht="26.25">
      <c r="A1" s="25" t="s">
        <v>216</v>
      </c>
      <c r="B1" s="1"/>
      <c r="C1" s="1"/>
      <c r="D1" s="1"/>
      <c r="E1" s="1"/>
      <c r="F1" s="1"/>
      <c r="G1" s="1"/>
      <c r="H1" s="1"/>
      <c r="I1" s="1"/>
    </row>
    <row r="2" spans="1:12" ht="45">
      <c r="A2" s="80" t="s">
        <v>1</v>
      </c>
      <c r="B2" s="80" t="s">
        <v>2</v>
      </c>
      <c r="C2" s="81" t="s">
        <v>125</v>
      </c>
      <c r="D2" s="82" t="s">
        <v>38</v>
      </c>
      <c r="E2" s="241" t="s">
        <v>241</v>
      </c>
      <c r="F2" s="82" t="s">
        <v>3</v>
      </c>
      <c r="G2" s="83" t="s">
        <v>218</v>
      </c>
      <c r="H2" s="83" t="s">
        <v>273</v>
      </c>
      <c r="I2" s="83" t="s">
        <v>213</v>
      </c>
      <c r="J2" s="84" t="s">
        <v>214</v>
      </c>
      <c r="K2" s="85" t="s">
        <v>217</v>
      </c>
      <c r="L2" s="83" t="s">
        <v>215</v>
      </c>
    </row>
    <row r="3" spans="1:13" ht="15">
      <c r="A3" s="90" t="s">
        <v>8</v>
      </c>
      <c r="B3" s="91"/>
      <c r="C3" s="91"/>
      <c r="D3" s="92"/>
      <c r="E3" s="92"/>
      <c r="F3" s="93"/>
      <c r="G3" s="94"/>
      <c r="H3" s="94"/>
      <c r="I3" s="95"/>
      <c r="J3" s="94"/>
      <c r="K3" s="94"/>
      <c r="L3" s="94"/>
      <c r="M3" s="26"/>
    </row>
    <row r="4" spans="1:12" s="26" customFormat="1" ht="15">
      <c r="A4" s="96" t="s">
        <v>14</v>
      </c>
      <c r="B4" s="97">
        <v>40248</v>
      </c>
      <c r="C4" s="98"/>
      <c r="D4" s="92">
        <v>1</v>
      </c>
      <c r="E4" s="92"/>
      <c r="F4" s="99" t="s">
        <v>30</v>
      </c>
      <c r="G4" s="94">
        <v>383.8</v>
      </c>
      <c r="H4" s="94">
        <v>383.8</v>
      </c>
      <c r="I4" s="95"/>
      <c r="J4" s="94"/>
      <c r="K4" s="94"/>
      <c r="L4" s="94">
        <f aca="true" t="shared" si="0" ref="L4:L13">SUM(H4:K4)</f>
        <v>383.8</v>
      </c>
    </row>
    <row r="5" spans="1:12" s="26" customFormat="1" ht="15">
      <c r="A5" s="96" t="s">
        <v>16</v>
      </c>
      <c r="B5" s="97">
        <v>40248</v>
      </c>
      <c r="C5" s="98"/>
      <c r="D5" s="92">
        <v>1</v>
      </c>
      <c r="E5" s="92"/>
      <c r="F5" s="99" t="s">
        <v>30</v>
      </c>
      <c r="G5" s="94">
        <v>516.9</v>
      </c>
      <c r="H5" s="94">
        <v>516.9</v>
      </c>
      <c r="I5" s="95"/>
      <c r="J5" s="94"/>
      <c r="K5" s="94"/>
      <c r="L5" s="94">
        <f t="shared" si="0"/>
        <v>516.9</v>
      </c>
    </row>
    <row r="6" spans="1:12" s="26" customFormat="1" ht="15">
      <c r="A6" s="93" t="s">
        <v>18</v>
      </c>
      <c r="B6" s="97">
        <v>41670</v>
      </c>
      <c r="C6" s="97"/>
      <c r="D6" s="92">
        <v>1</v>
      </c>
      <c r="E6" s="92"/>
      <c r="F6" s="99" t="s">
        <v>30</v>
      </c>
      <c r="G6" s="94">
        <v>254</v>
      </c>
      <c r="H6" s="94">
        <v>254</v>
      </c>
      <c r="I6" s="95"/>
      <c r="J6" s="94"/>
      <c r="K6" s="94"/>
      <c r="L6" s="94">
        <f t="shared" si="0"/>
        <v>254</v>
      </c>
    </row>
    <row r="7" spans="1:12" s="26" customFormat="1" ht="15">
      <c r="A7" s="93" t="s">
        <v>169</v>
      </c>
      <c r="B7" s="97">
        <v>43936</v>
      </c>
      <c r="C7" s="97"/>
      <c r="D7" s="92">
        <v>3</v>
      </c>
      <c r="E7" s="92"/>
      <c r="F7" s="99" t="s">
        <v>30</v>
      </c>
      <c r="G7" s="94">
        <v>453.75</v>
      </c>
      <c r="H7" s="94">
        <v>453.75</v>
      </c>
      <c r="I7" s="95"/>
      <c r="J7" s="94"/>
      <c r="K7" s="94"/>
      <c r="L7" s="94">
        <f t="shared" si="0"/>
        <v>453.75</v>
      </c>
    </row>
    <row r="8" spans="1:12" s="26" customFormat="1" ht="15">
      <c r="A8" s="93" t="s">
        <v>170</v>
      </c>
      <c r="B8" s="97">
        <v>43937</v>
      </c>
      <c r="C8" s="97"/>
      <c r="D8" s="92">
        <v>3</v>
      </c>
      <c r="E8" s="92"/>
      <c r="F8" s="99" t="s">
        <v>30</v>
      </c>
      <c r="G8" s="94">
        <v>2089.74</v>
      </c>
      <c r="H8" s="94">
        <v>2089.74</v>
      </c>
      <c r="I8" s="95"/>
      <c r="J8" s="94"/>
      <c r="K8" s="94"/>
      <c r="L8" s="94">
        <f t="shared" si="0"/>
        <v>2089.74</v>
      </c>
    </row>
    <row r="9" spans="1:12" s="26" customFormat="1" ht="15">
      <c r="A9" s="93" t="s">
        <v>171</v>
      </c>
      <c r="B9" s="97">
        <v>43937</v>
      </c>
      <c r="C9" s="97"/>
      <c r="D9" s="92">
        <v>3</v>
      </c>
      <c r="E9" s="92"/>
      <c r="F9" s="99" t="s">
        <v>30</v>
      </c>
      <c r="G9" s="94">
        <v>2247</v>
      </c>
      <c r="H9" s="94">
        <v>2247</v>
      </c>
      <c r="I9" s="95"/>
      <c r="J9" s="94"/>
      <c r="K9" s="94"/>
      <c r="L9" s="94">
        <f t="shared" si="0"/>
        <v>2247</v>
      </c>
    </row>
    <row r="10" spans="1:12" s="26" customFormat="1" ht="15">
      <c r="A10" s="93" t="s">
        <v>172</v>
      </c>
      <c r="B10" s="97">
        <v>43937</v>
      </c>
      <c r="C10" s="97"/>
      <c r="D10" s="92">
        <v>3</v>
      </c>
      <c r="E10" s="92"/>
      <c r="F10" s="99" t="s">
        <v>30</v>
      </c>
      <c r="G10" s="94">
        <v>419.97</v>
      </c>
      <c r="H10" s="94">
        <v>419.97</v>
      </c>
      <c r="I10" s="95"/>
      <c r="J10" s="94"/>
      <c r="K10" s="94"/>
      <c r="L10" s="94">
        <f t="shared" si="0"/>
        <v>419.97</v>
      </c>
    </row>
    <row r="11" spans="1:12" s="26" customFormat="1" ht="15">
      <c r="A11" s="93" t="s">
        <v>161</v>
      </c>
      <c r="B11" s="97">
        <v>44049</v>
      </c>
      <c r="C11" s="97"/>
      <c r="D11" s="92">
        <v>1</v>
      </c>
      <c r="E11" s="92"/>
      <c r="F11" s="99" t="s">
        <v>30</v>
      </c>
      <c r="G11" s="94">
        <v>1499.97</v>
      </c>
      <c r="H11" s="94">
        <v>1499.97</v>
      </c>
      <c r="I11" s="95"/>
      <c r="J11" s="94"/>
      <c r="K11" s="94"/>
      <c r="L11" s="94">
        <f t="shared" si="0"/>
        <v>1499.97</v>
      </c>
    </row>
    <row r="12" spans="1:12" s="26" customFormat="1" ht="15">
      <c r="A12" s="93" t="s">
        <v>162</v>
      </c>
      <c r="B12" s="97">
        <v>44049</v>
      </c>
      <c r="C12" s="97"/>
      <c r="D12" s="92">
        <v>1</v>
      </c>
      <c r="E12" s="92"/>
      <c r="F12" s="99" t="s">
        <v>30</v>
      </c>
      <c r="G12" s="94">
        <v>89.97</v>
      </c>
      <c r="H12" s="94">
        <v>89.97</v>
      </c>
      <c r="I12" s="95"/>
      <c r="J12" s="94"/>
      <c r="K12" s="94"/>
      <c r="L12" s="94">
        <f t="shared" si="0"/>
        <v>89.97</v>
      </c>
    </row>
    <row r="13" spans="1:12" s="26" customFormat="1" ht="15">
      <c r="A13" s="93" t="s">
        <v>253</v>
      </c>
      <c r="B13" s="97">
        <v>44057</v>
      </c>
      <c r="C13" s="97"/>
      <c r="D13" s="92">
        <v>1</v>
      </c>
      <c r="E13" s="92"/>
      <c r="F13" s="99" t="s">
        <v>30</v>
      </c>
      <c r="G13" s="94">
        <v>283.94</v>
      </c>
      <c r="H13" s="94"/>
      <c r="I13" s="95"/>
      <c r="J13" s="94"/>
      <c r="K13" s="94">
        <v>283.94</v>
      </c>
      <c r="L13" s="94">
        <f t="shared" si="0"/>
        <v>283.94</v>
      </c>
    </row>
    <row r="14" spans="1:12" s="26" customFormat="1" ht="15">
      <c r="A14" s="93" t="s">
        <v>251</v>
      </c>
      <c r="B14" s="97">
        <v>44609</v>
      </c>
      <c r="C14" s="97"/>
      <c r="D14" s="92">
        <v>1</v>
      </c>
      <c r="E14" s="92"/>
      <c r="F14" s="99" t="s">
        <v>30</v>
      </c>
      <c r="G14" s="94">
        <v>799.42</v>
      </c>
      <c r="H14" s="94"/>
      <c r="I14" s="95">
        <v>799.42</v>
      </c>
      <c r="J14" s="94"/>
      <c r="K14" s="94"/>
      <c r="L14" s="94">
        <f>SUM(H14:K14)</f>
        <v>799.42</v>
      </c>
    </row>
    <row r="15" spans="1:12" s="26" customFormat="1" ht="15">
      <c r="A15" s="93" t="s">
        <v>250</v>
      </c>
      <c r="B15" s="97">
        <v>44609</v>
      </c>
      <c r="C15" s="97"/>
      <c r="D15" s="92">
        <v>1</v>
      </c>
      <c r="E15" s="92"/>
      <c r="F15" s="99" t="s">
        <v>30</v>
      </c>
      <c r="G15" s="94">
        <v>8000</v>
      </c>
      <c r="H15" s="94"/>
      <c r="I15" s="95"/>
      <c r="J15" s="94"/>
      <c r="K15" s="94"/>
      <c r="L15" s="94">
        <f>SUM(H15:K15)</f>
        <v>0</v>
      </c>
    </row>
    <row r="16" spans="1:13" s="26" customFormat="1" ht="15">
      <c r="A16" s="90" t="s">
        <v>31</v>
      </c>
      <c r="B16" s="97"/>
      <c r="C16" s="97"/>
      <c r="D16" s="92"/>
      <c r="E16" s="92"/>
      <c r="F16" s="99"/>
      <c r="G16" s="168">
        <f aca="true" t="shared" si="1" ref="G16:L16">SUM(G4:G15)</f>
        <v>17038.46</v>
      </c>
      <c r="H16" s="168">
        <f t="shared" si="1"/>
        <v>7955.1</v>
      </c>
      <c r="I16" s="168">
        <f t="shared" si="1"/>
        <v>799.42</v>
      </c>
      <c r="J16" s="251">
        <f>SUM(J4:J15)</f>
        <v>0</v>
      </c>
      <c r="K16" s="168">
        <f t="shared" si="1"/>
        <v>283.94</v>
      </c>
      <c r="L16" s="168">
        <f t="shared" si="1"/>
        <v>9038.460000000001</v>
      </c>
      <c r="M16" s="79">
        <f>SUM(H16:K16)</f>
        <v>9038.460000000001</v>
      </c>
    </row>
    <row r="17" spans="1:12" s="26" customFormat="1" ht="15">
      <c r="A17" s="100" t="s">
        <v>20</v>
      </c>
      <c r="B17" s="101"/>
      <c r="C17" s="101"/>
      <c r="D17" s="102"/>
      <c r="E17" s="102"/>
      <c r="F17" s="103"/>
      <c r="G17" s="104"/>
      <c r="H17" s="104"/>
      <c r="I17" s="105"/>
      <c r="J17" s="104"/>
      <c r="K17" s="104"/>
      <c r="L17" s="104"/>
    </row>
    <row r="18" spans="1:12" s="26" customFormat="1" ht="15">
      <c r="A18" s="106" t="s">
        <v>21</v>
      </c>
      <c r="B18" s="101">
        <v>41794</v>
      </c>
      <c r="C18" s="101"/>
      <c r="D18" s="102">
        <v>12</v>
      </c>
      <c r="E18" s="102"/>
      <c r="F18" s="103" t="s">
        <v>30</v>
      </c>
      <c r="G18" s="104">
        <v>878</v>
      </c>
      <c r="H18" s="104">
        <v>878</v>
      </c>
      <c r="I18" s="105"/>
      <c r="J18" s="104"/>
      <c r="K18" s="104"/>
      <c r="L18" s="104">
        <f>SUM(H18:K18)</f>
        <v>878</v>
      </c>
    </row>
    <row r="19" spans="1:12" s="26" customFormat="1" ht="15">
      <c r="A19" s="106" t="s">
        <v>22</v>
      </c>
      <c r="B19" s="101">
        <v>41794</v>
      </c>
      <c r="C19" s="101"/>
      <c r="D19" s="102">
        <v>1</v>
      </c>
      <c r="E19" s="102"/>
      <c r="F19" s="103" t="s">
        <v>30</v>
      </c>
      <c r="G19" s="104">
        <v>1484</v>
      </c>
      <c r="H19" s="104">
        <v>1484</v>
      </c>
      <c r="I19" s="105"/>
      <c r="J19" s="104"/>
      <c r="K19" s="104"/>
      <c r="L19" s="104">
        <f aca="true" t="shared" si="2" ref="L19:L31">SUM(H19:K19)</f>
        <v>1484</v>
      </c>
    </row>
    <row r="20" spans="1:12" s="26" customFormat="1" ht="15">
      <c r="A20" s="106" t="s">
        <v>23</v>
      </c>
      <c r="B20" s="101">
        <v>41794</v>
      </c>
      <c r="C20" s="101"/>
      <c r="D20" s="102">
        <v>2</v>
      </c>
      <c r="E20" s="102"/>
      <c r="F20" s="103" t="s">
        <v>30</v>
      </c>
      <c r="G20" s="104">
        <v>310</v>
      </c>
      <c r="H20" s="104">
        <v>310</v>
      </c>
      <c r="I20" s="105"/>
      <c r="J20" s="104"/>
      <c r="K20" s="104"/>
      <c r="L20" s="104">
        <f t="shared" si="2"/>
        <v>310</v>
      </c>
    </row>
    <row r="21" spans="1:12" s="26" customFormat="1" ht="15">
      <c r="A21" s="106" t="s">
        <v>24</v>
      </c>
      <c r="B21" s="101">
        <v>41794</v>
      </c>
      <c r="C21" s="101"/>
      <c r="D21" s="102">
        <v>3</v>
      </c>
      <c r="E21" s="102"/>
      <c r="F21" s="103" t="s">
        <v>30</v>
      </c>
      <c r="G21" s="104">
        <v>597</v>
      </c>
      <c r="H21" s="104">
        <v>597</v>
      </c>
      <c r="I21" s="105"/>
      <c r="J21" s="104"/>
      <c r="K21" s="104"/>
      <c r="L21" s="104">
        <f t="shared" si="2"/>
        <v>597</v>
      </c>
    </row>
    <row r="22" spans="1:12" s="26" customFormat="1" ht="15">
      <c r="A22" s="106" t="s">
        <v>25</v>
      </c>
      <c r="B22" s="101">
        <v>41794</v>
      </c>
      <c r="C22" s="101"/>
      <c r="D22" s="102">
        <v>2</v>
      </c>
      <c r="E22" s="102"/>
      <c r="F22" s="103" t="s">
        <v>30</v>
      </c>
      <c r="G22" s="104">
        <v>166.94</v>
      </c>
      <c r="H22" s="104">
        <v>166.94</v>
      </c>
      <c r="I22" s="105"/>
      <c r="J22" s="104"/>
      <c r="K22" s="104"/>
      <c r="L22" s="104">
        <f t="shared" si="2"/>
        <v>166.94</v>
      </c>
    </row>
    <row r="23" spans="1:12" s="26" customFormat="1" ht="15">
      <c r="A23" s="106" t="s">
        <v>26</v>
      </c>
      <c r="B23" s="101">
        <v>41887</v>
      </c>
      <c r="C23" s="101"/>
      <c r="D23" s="102">
        <v>2</v>
      </c>
      <c r="E23" s="102"/>
      <c r="F23" s="103" t="s">
        <v>30</v>
      </c>
      <c r="G23" s="104">
        <v>136</v>
      </c>
      <c r="H23" s="104">
        <v>136</v>
      </c>
      <c r="I23" s="105"/>
      <c r="J23" s="104"/>
      <c r="K23" s="104"/>
      <c r="L23" s="104">
        <f t="shared" si="2"/>
        <v>136</v>
      </c>
    </row>
    <row r="24" spans="1:12" s="26" customFormat="1" ht="15">
      <c r="A24" s="106" t="s">
        <v>27</v>
      </c>
      <c r="B24" s="101">
        <v>41976</v>
      </c>
      <c r="C24" s="101"/>
      <c r="D24" s="102">
        <v>2</v>
      </c>
      <c r="E24" s="102"/>
      <c r="F24" s="103" t="s">
        <v>30</v>
      </c>
      <c r="G24" s="104">
        <v>91.46</v>
      </c>
      <c r="H24" s="104">
        <v>91.46</v>
      </c>
      <c r="I24" s="105"/>
      <c r="J24" s="104"/>
      <c r="K24" s="104"/>
      <c r="L24" s="104">
        <f t="shared" si="2"/>
        <v>91.46</v>
      </c>
    </row>
    <row r="25" spans="1:12" s="26" customFormat="1" ht="15">
      <c r="A25" s="106" t="s">
        <v>28</v>
      </c>
      <c r="B25" s="101">
        <v>42081</v>
      </c>
      <c r="C25" s="101"/>
      <c r="D25" s="102">
        <v>1</v>
      </c>
      <c r="E25" s="102"/>
      <c r="F25" s="103" t="s">
        <v>30</v>
      </c>
      <c r="G25" s="104">
        <v>269</v>
      </c>
      <c r="H25" s="104">
        <v>269</v>
      </c>
      <c r="I25" s="105"/>
      <c r="J25" s="104"/>
      <c r="K25" s="104"/>
      <c r="L25" s="104">
        <f t="shared" si="2"/>
        <v>269</v>
      </c>
    </row>
    <row r="26" spans="1:12" s="26" customFormat="1" ht="15">
      <c r="A26" s="106" t="s">
        <v>29</v>
      </c>
      <c r="B26" s="101">
        <v>42081</v>
      </c>
      <c r="C26" s="101"/>
      <c r="D26" s="102">
        <v>2</v>
      </c>
      <c r="E26" s="102"/>
      <c r="F26" s="103" t="s">
        <v>30</v>
      </c>
      <c r="G26" s="104">
        <v>58.94</v>
      </c>
      <c r="H26" s="104">
        <v>58.94</v>
      </c>
      <c r="I26" s="105"/>
      <c r="J26" s="104"/>
      <c r="K26" s="104"/>
      <c r="L26" s="104">
        <f t="shared" si="2"/>
        <v>58.94</v>
      </c>
    </row>
    <row r="27" spans="1:12" s="26" customFormat="1" ht="15">
      <c r="A27" s="106" t="s">
        <v>86</v>
      </c>
      <c r="B27" s="101">
        <v>42815</v>
      </c>
      <c r="C27" s="101"/>
      <c r="D27" s="102">
        <v>1</v>
      </c>
      <c r="E27" s="102"/>
      <c r="F27" s="103" t="s">
        <v>30</v>
      </c>
      <c r="G27" s="104">
        <v>179</v>
      </c>
      <c r="H27" s="104">
        <v>179</v>
      </c>
      <c r="I27" s="105"/>
      <c r="J27" s="104"/>
      <c r="K27" s="104"/>
      <c r="L27" s="104">
        <f t="shared" si="2"/>
        <v>179</v>
      </c>
    </row>
    <row r="28" spans="1:12" s="26" customFormat="1" ht="15">
      <c r="A28" s="106" t="s">
        <v>87</v>
      </c>
      <c r="B28" s="101">
        <v>42815</v>
      </c>
      <c r="C28" s="101"/>
      <c r="D28" s="102">
        <v>1</v>
      </c>
      <c r="E28" s="102"/>
      <c r="F28" s="103" t="s">
        <v>30</v>
      </c>
      <c r="G28" s="104">
        <v>50.97</v>
      </c>
      <c r="H28" s="104">
        <v>50.97</v>
      </c>
      <c r="I28" s="105"/>
      <c r="J28" s="104"/>
      <c r="K28" s="104"/>
      <c r="L28" s="104">
        <f t="shared" si="2"/>
        <v>50.97</v>
      </c>
    </row>
    <row r="29" spans="1:12" s="26" customFormat="1" ht="15">
      <c r="A29" s="106" t="s">
        <v>99</v>
      </c>
      <c r="B29" s="101">
        <v>43122</v>
      </c>
      <c r="C29" s="101"/>
      <c r="D29" s="102">
        <v>1</v>
      </c>
      <c r="E29" s="102"/>
      <c r="F29" s="103" t="s">
        <v>30</v>
      </c>
      <c r="G29" s="104">
        <v>54.99</v>
      </c>
      <c r="H29" s="104">
        <v>54.99</v>
      </c>
      <c r="I29" s="105"/>
      <c r="J29" s="104"/>
      <c r="K29" s="104"/>
      <c r="L29" s="104">
        <f t="shared" si="2"/>
        <v>54.99</v>
      </c>
    </row>
    <row r="30" spans="1:12" s="26" customFormat="1" ht="15">
      <c r="A30" s="106" t="s">
        <v>100</v>
      </c>
      <c r="B30" s="101">
        <v>43129</v>
      </c>
      <c r="C30" s="101"/>
      <c r="D30" s="102">
        <v>1</v>
      </c>
      <c r="E30" s="102"/>
      <c r="F30" s="103" t="s">
        <v>30</v>
      </c>
      <c r="G30" s="104">
        <v>179</v>
      </c>
      <c r="H30" s="104">
        <v>179</v>
      </c>
      <c r="I30" s="105"/>
      <c r="J30" s="104"/>
      <c r="K30" s="104"/>
      <c r="L30" s="104">
        <f t="shared" si="2"/>
        <v>179</v>
      </c>
    </row>
    <row r="31" spans="1:12" s="26" customFormat="1" ht="15">
      <c r="A31" s="106" t="s">
        <v>249</v>
      </c>
      <c r="B31" s="101">
        <v>44477</v>
      </c>
      <c r="C31" s="101"/>
      <c r="D31" s="102">
        <v>1</v>
      </c>
      <c r="E31" s="102"/>
      <c r="F31" s="103" t="s">
        <v>30</v>
      </c>
      <c r="G31" s="104">
        <v>434.5</v>
      </c>
      <c r="H31" s="104"/>
      <c r="I31" s="105">
        <v>434.5</v>
      </c>
      <c r="J31" s="104"/>
      <c r="K31" s="104"/>
      <c r="L31" s="104">
        <f t="shared" si="2"/>
        <v>434.5</v>
      </c>
    </row>
    <row r="32" spans="1:12" s="26" customFormat="1" ht="15">
      <c r="A32" s="106" t="s">
        <v>187</v>
      </c>
      <c r="B32" s="101">
        <v>44160</v>
      </c>
      <c r="C32" s="101"/>
      <c r="D32" s="247">
        <v>1</v>
      </c>
      <c r="E32" s="247"/>
      <c r="F32" s="103" t="s">
        <v>30</v>
      </c>
      <c r="G32" s="104">
        <v>165</v>
      </c>
      <c r="H32" s="104">
        <v>165</v>
      </c>
      <c r="I32" s="104"/>
      <c r="J32" s="104"/>
      <c r="K32" s="104"/>
      <c r="L32" s="248">
        <f>SUM(H32:K32)</f>
        <v>165</v>
      </c>
    </row>
    <row r="33" spans="1:12" s="26" customFormat="1" ht="15">
      <c r="A33" s="106" t="s">
        <v>185</v>
      </c>
      <c r="B33" s="101">
        <v>44160</v>
      </c>
      <c r="C33" s="101"/>
      <c r="D33" s="247">
        <v>1</v>
      </c>
      <c r="E33" s="247"/>
      <c r="F33" s="103" t="s">
        <v>30</v>
      </c>
      <c r="G33" s="104">
        <v>290.16</v>
      </c>
      <c r="H33" s="104">
        <v>290.16</v>
      </c>
      <c r="I33" s="104"/>
      <c r="J33" s="104"/>
      <c r="K33" s="104"/>
      <c r="L33" s="248">
        <f>SUM(H33:K33)</f>
        <v>290.16</v>
      </c>
    </row>
    <row r="34" spans="1:13" s="26" customFormat="1" ht="15">
      <c r="A34" s="100" t="s">
        <v>31</v>
      </c>
      <c r="B34" s="101"/>
      <c r="C34" s="101"/>
      <c r="D34" s="102"/>
      <c r="E34" s="102"/>
      <c r="F34" s="103"/>
      <c r="G34" s="107">
        <f aca="true" t="shared" si="3" ref="G34:L34">SUM(G18:G33)</f>
        <v>5344.96</v>
      </c>
      <c r="H34" s="107">
        <f t="shared" si="3"/>
        <v>4910.46</v>
      </c>
      <c r="I34" s="107">
        <f t="shared" si="3"/>
        <v>434.5</v>
      </c>
      <c r="J34" s="252">
        <f>SUM(J18:J33)</f>
        <v>0</v>
      </c>
      <c r="K34" s="107">
        <f t="shared" si="3"/>
        <v>0</v>
      </c>
      <c r="L34" s="107">
        <f t="shared" si="3"/>
        <v>5344.96</v>
      </c>
      <c r="M34" s="79">
        <f>SUM(H34:K34)</f>
        <v>5344.96</v>
      </c>
    </row>
    <row r="35" spans="1:12" s="26" customFormat="1" ht="15">
      <c r="A35" s="116" t="s">
        <v>196</v>
      </c>
      <c r="B35" s="220"/>
      <c r="C35" s="220"/>
      <c r="D35" s="221"/>
      <c r="E35" s="221"/>
      <c r="F35" s="222"/>
      <c r="G35" s="122"/>
      <c r="H35" s="122"/>
      <c r="I35" s="223"/>
      <c r="J35" s="224"/>
      <c r="K35" s="224"/>
      <c r="L35" s="224"/>
    </row>
    <row r="36" spans="1:12" s="26" customFormat="1" ht="15">
      <c r="A36" s="225" t="s">
        <v>116</v>
      </c>
      <c r="B36" s="220">
        <v>43259</v>
      </c>
      <c r="C36" s="220"/>
      <c r="D36" s="121">
        <v>1</v>
      </c>
      <c r="E36" s="121"/>
      <c r="F36" s="222" t="s">
        <v>141</v>
      </c>
      <c r="G36" s="224">
        <v>677</v>
      </c>
      <c r="H36" s="224">
        <v>677</v>
      </c>
      <c r="I36" s="224"/>
      <c r="J36" s="224"/>
      <c r="K36" s="224"/>
      <c r="L36" s="224">
        <f aca="true" t="shared" si="4" ref="L36:L89">SUM(H36:K36)</f>
        <v>677</v>
      </c>
    </row>
    <row r="37" spans="1:12" s="26" customFormat="1" ht="15">
      <c r="A37" s="225" t="s">
        <v>145</v>
      </c>
      <c r="B37" s="220">
        <v>43572</v>
      </c>
      <c r="C37" s="220"/>
      <c r="D37" s="121">
        <v>1</v>
      </c>
      <c r="E37" s="121"/>
      <c r="F37" s="222" t="s">
        <v>141</v>
      </c>
      <c r="G37" s="224">
        <v>399</v>
      </c>
      <c r="H37" s="224">
        <v>399</v>
      </c>
      <c r="I37" s="225"/>
      <c r="J37" s="224"/>
      <c r="K37" s="224"/>
      <c r="L37" s="224">
        <f t="shared" si="4"/>
        <v>399</v>
      </c>
    </row>
    <row r="38" spans="1:12" s="26" customFormat="1" ht="15">
      <c r="A38" s="225" t="s">
        <v>142</v>
      </c>
      <c r="B38" s="220">
        <v>43579</v>
      </c>
      <c r="C38" s="220"/>
      <c r="D38" s="121">
        <v>2</v>
      </c>
      <c r="E38" s="121"/>
      <c r="F38" s="222" t="s">
        <v>141</v>
      </c>
      <c r="G38" s="224">
        <v>454.98</v>
      </c>
      <c r="H38" s="224">
        <v>454.98</v>
      </c>
      <c r="I38" s="225"/>
      <c r="J38" s="224"/>
      <c r="K38" s="224"/>
      <c r="L38" s="224">
        <f t="shared" si="4"/>
        <v>454.98</v>
      </c>
    </row>
    <row r="39" spans="1:12" s="26" customFormat="1" ht="15">
      <c r="A39" s="225" t="s">
        <v>143</v>
      </c>
      <c r="B39" s="220">
        <v>43579</v>
      </c>
      <c r="C39" s="220"/>
      <c r="D39" s="121">
        <v>1</v>
      </c>
      <c r="E39" s="121"/>
      <c r="F39" s="222" t="s">
        <v>141</v>
      </c>
      <c r="G39" s="224">
        <v>219.16</v>
      </c>
      <c r="H39" s="224">
        <v>219.16</v>
      </c>
      <c r="I39" s="225"/>
      <c r="J39" s="224"/>
      <c r="K39" s="224"/>
      <c r="L39" s="224">
        <f t="shared" si="4"/>
        <v>219.16</v>
      </c>
    </row>
    <row r="40" spans="1:12" s="26" customFormat="1" ht="15">
      <c r="A40" s="225" t="s">
        <v>144</v>
      </c>
      <c r="B40" s="220">
        <v>43581</v>
      </c>
      <c r="C40" s="220"/>
      <c r="D40" s="121">
        <v>1</v>
      </c>
      <c r="E40" s="121"/>
      <c r="F40" s="222" t="s">
        <v>141</v>
      </c>
      <c r="G40" s="224">
        <v>339.16</v>
      </c>
      <c r="H40" s="224">
        <v>339.16</v>
      </c>
      <c r="I40" s="225"/>
      <c r="J40" s="224"/>
      <c r="K40" s="224"/>
      <c r="L40" s="224">
        <f t="shared" si="4"/>
        <v>339.16</v>
      </c>
    </row>
    <row r="41" spans="1:12" s="26" customFormat="1" ht="15">
      <c r="A41" s="120" t="s">
        <v>154</v>
      </c>
      <c r="B41" s="117">
        <v>43584</v>
      </c>
      <c r="C41" s="117"/>
      <c r="D41" s="121">
        <v>1</v>
      </c>
      <c r="E41" s="121"/>
      <c r="F41" s="118" t="s">
        <v>141</v>
      </c>
      <c r="G41" s="224">
        <v>405.92</v>
      </c>
      <c r="H41" s="119">
        <v>405.92</v>
      </c>
      <c r="I41" s="120"/>
      <c r="J41" s="119"/>
      <c r="K41" s="119"/>
      <c r="L41" s="224">
        <f t="shared" si="4"/>
        <v>405.92</v>
      </c>
    </row>
    <row r="42" spans="1:12" s="26" customFormat="1" ht="15">
      <c r="A42" s="225" t="s">
        <v>148</v>
      </c>
      <c r="B42" s="220">
        <v>43635</v>
      </c>
      <c r="C42" s="220"/>
      <c r="D42" s="121">
        <v>1</v>
      </c>
      <c r="E42" s="121"/>
      <c r="F42" s="222" t="s">
        <v>141</v>
      </c>
      <c r="G42" s="224">
        <v>158.33</v>
      </c>
      <c r="H42" s="224">
        <v>158.33</v>
      </c>
      <c r="I42" s="225"/>
      <c r="J42" s="224"/>
      <c r="K42" s="224"/>
      <c r="L42" s="224">
        <f t="shared" si="4"/>
        <v>158.33</v>
      </c>
    </row>
    <row r="43" spans="1:12" s="26" customFormat="1" ht="15">
      <c r="A43" s="120" t="s">
        <v>149</v>
      </c>
      <c r="B43" s="117">
        <v>43664</v>
      </c>
      <c r="C43" s="117"/>
      <c r="D43" s="121">
        <v>1</v>
      </c>
      <c r="E43" s="121"/>
      <c r="F43" s="118" t="s">
        <v>141</v>
      </c>
      <c r="G43" s="224">
        <v>83.33</v>
      </c>
      <c r="H43" s="119">
        <v>83.33</v>
      </c>
      <c r="I43" s="120"/>
      <c r="J43" s="119"/>
      <c r="K43" s="119"/>
      <c r="L43" s="224">
        <f t="shared" si="4"/>
        <v>83.33</v>
      </c>
    </row>
    <row r="44" spans="1:12" s="26" customFormat="1" ht="15">
      <c r="A44" s="120" t="s">
        <v>174</v>
      </c>
      <c r="B44" s="117">
        <v>43990</v>
      </c>
      <c r="C44" s="117"/>
      <c r="D44" s="121">
        <v>1</v>
      </c>
      <c r="E44" s="121"/>
      <c r="F44" s="118" t="s">
        <v>195</v>
      </c>
      <c r="G44" s="245"/>
      <c r="H44" s="119">
        <v>32.05</v>
      </c>
      <c r="I44" s="119"/>
      <c r="J44" s="119">
        <v>-32.05</v>
      </c>
      <c r="K44" s="119"/>
      <c r="L44" s="224">
        <f t="shared" si="4"/>
        <v>0</v>
      </c>
    </row>
    <row r="45" spans="1:12" s="26" customFormat="1" ht="15">
      <c r="A45" s="120" t="s">
        <v>175</v>
      </c>
      <c r="B45" s="117">
        <v>43990</v>
      </c>
      <c r="C45" s="117"/>
      <c r="D45" s="121">
        <v>1</v>
      </c>
      <c r="E45" s="121"/>
      <c r="F45" s="118" t="s">
        <v>195</v>
      </c>
      <c r="G45" s="119">
        <v>24.902</v>
      </c>
      <c r="H45" s="119">
        <v>24.902</v>
      </c>
      <c r="I45" s="119"/>
      <c r="J45" s="119"/>
      <c r="K45" s="119"/>
      <c r="L45" s="224">
        <f t="shared" si="4"/>
        <v>24.902</v>
      </c>
    </row>
    <row r="46" spans="1:12" s="26" customFormat="1" ht="15">
      <c r="A46" s="120" t="s">
        <v>176</v>
      </c>
      <c r="B46" s="117">
        <v>43990</v>
      </c>
      <c r="C46" s="117"/>
      <c r="D46" s="121">
        <v>1</v>
      </c>
      <c r="E46" s="121"/>
      <c r="F46" s="118" t="s">
        <v>195</v>
      </c>
      <c r="G46" s="119">
        <v>12.9</v>
      </c>
      <c r="H46" s="119">
        <v>12.9</v>
      </c>
      <c r="I46" s="119"/>
      <c r="J46" s="119"/>
      <c r="K46" s="119"/>
      <c r="L46" s="224">
        <f t="shared" si="4"/>
        <v>12.9</v>
      </c>
    </row>
    <row r="47" spans="1:12" s="26" customFormat="1" ht="15">
      <c r="A47" s="120" t="s">
        <v>177</v>
      </c>
      <c r="B47" s="117">
        <v>43990</v>
      </c>
      <c r="C47" s="117"/>
      <c r="D47" s="121">
        <v>1</v>
      </c>
      <c r="E47" s="121"/>
      <c r="F47" s="118" t="s">
        <v>195</v>
      </c>
      <c r="G47" s="245"/>
      <c r="H47" s="119">
        <v>10</v>
      </c>
      <c r="I47" s="119"/>
      <c r="J47" s="119">
        <v>-10</v>
      </c>
      <c r="K47" s="119"/>
      <c r="L47" s="224">
        <f t="shared" si="4"/>
        <v>0</v>
      </c>
    </row>
    <row r="48" spans="1:12" s="26" customFormat="1" ht="15">
      <c r="A48" s="120" t="s">
        <v>178</v>
      </c>
      <c r="B48" s="117">
        <v>43990</v>
      </c>
      <c r="C48" s="117"/>
      <c r="D48" s="121">
        <v>1</v>
      </c>
      <c r="E48" s="121"/>
      <c r="F48" s="118" t="s">
        <v>195</v>
      </c>
      <c r="G48" s="119">
        <v>12.9</v>
      </c>
      <c r="H48" s="119">
        <v>12.9</v>
      </c>
      <c r="I48" s="119"/>
      <c r="J48" s="119"/>
      <c r="K48" s="119"/>
      <c r="L48" s="224">
        <f t="shared" si="4"/>
        <v>12.9</v>
      </c>
    </row>
    <row r="49" spans="1:12" s="26" customFormat="1" ht="15">
      <c r="A49" s="120" t="s">
        <v>179</v>
      </c>
      <c r="B49" s="117">
        <v>43990</v>
      </c>
      <c r="C49" s="117"/>
      <c r="D49" s="121">
        <v>1</v>
      </c>
      <c r="E49" s="121"/>
      <c r="F49" s="118" t="s">
        <v>195</v>
      </c>
      <c r="G49" s="245"/>
      <c r="H49" s="119">
        <v>36.7</v>
      </c>
      <c r="I49" s="119"/>
      <c r="J49" s="119">
        <v>-36.7</v>
      </c>
      <c r="K49" s="119"/>
      <c r="L49" s="224">
        <f t="shared" si="4"/>
        <v>0</v>
      </c>
    </row>
    <row r="50" spans="1:12" s="26" customFormat="1" ht="15">
      <c r="A50" s="120" t="s">
        <v>197</v>
      </c>
      <c r="B50" s="117">
        <v>43992</v>
      </c>
      <c r="C50" s="117"/>
      <c r="D50" s="121">
        <v>1</v>
      </c>
      <c r="E50" s="121"/>
      <c r="F50" s="118" t="s">
        <v>141</v>
      </c>
      <c r="G50" s="245"/>
      <c r="H50" s="119">
        <v>49.99</v>
      </c>
      <c r="I50" s="119"/>
      <c r="J50" s="119">
        <v>-49.99</v>
      </c>
      <c r="K50" s="119"/>
      <c r="L50" s="224">
        <f t="shared" si="4"/>
        <v>0</v>
      </c>
    </row>
    <row r="51" spans="1:12" s="26" customFormat="1" ht="15">
      <c r="A51" s="120" t="s">
        <v>198</v>
      </c>
      <c r="B51" s="117">
        <v>43992</v>
      </c>
      <c r="C51" s="117"/>
      <c r="D51" s="121">
        <v>1</v>
      </c>
      <c r="E51" s="121"/>
      <c r="F51" s="118" t="s">
        <v>141</v>
      </c>
      <c r="G51" s="119">
        <v>28.33</v>
      </c>
      <c r="H51" s="119">
        <v>28.33</v>
      </c>
      <c r="I51" s="119"/>
      <c r="J51" s="119"/>
      <c r="K51" s="119"/>
      <c r="L51" s="224">
        <f t="shared" si="4"/>
        <v>28.33</v>
      </c>
    </row>
    <row r="52" spans="1:12" s="26" customFormat="1" ht="15">
      <c r="A52" s="120" t="s">
        <v>199</v>
      </c>
      <c r="B52" s="117">
        <v>44018</v>
      </c>
      <c r="C52" s="117"/>
      <c r="D52" s="121">
        <v>1</v>
      </c>
      <c r="E52" s="121"/>
      <c r="F52" s="118" t="s">
        <v>141</v>
      </c>
      <c r="G52" s="119">
        <v>98.99</v>
      </c>
      <c r="H52" s="119">
        <v>98.99</v>
      </c>
      <c r="I52" s="119"/>
      <c r="J52" s="119"/>
      <c r="K52" s="119"/>
      <c r="L52" s="224">
        <f t="shared" si="4"/>
        <v>98.99</v>
      </c>
    </row>
    <row r="53" spans="1:12" s="26" customFormat="1" ht="15">
      <c r="A53" s="120" t="s">
        <v>200</v>
      </c>
      <c r="B53" s="117">
        <v>44042</v>
      </c>
      <c r="C53" s="117"/>
      <c r="D53" s="121">
        <v>1</v>
      </c>
      <c r="E53" s="121"/>
      <c r="F53" s="118" t="s">
        <v>141</v>
      </c>
      <c r="G53" s="245"/>
      <c r="H53" s="119">
        <v>12.91</v>
      </c>
      <c r="I53" s="119"/>
      <c r="J53" s="119">
        <v>-12.91</v>
      </c>
      <c r="K53" s="119"/>
      <c r="L53" s="224">
        <f t="shared" si="4"/>
        <v>0</v>
      </c>
    </row>
    <row r="54" spans="1:12" s="26" customFormat="1" ht="15">
      <c r="A54" s="120" t="s">
        <v>180</v>
      </c>
      <c r="B54" s="117">
        <v>44063</v>
      </c>
      <c r="C54" s="117"/>
      <c r="D54" s="121">
        <v>2</v>
      </c>
      <c r="E54" s="121"/>
      <c r="F54" s="118" t="s">
        <v>195</v>
      </c>
      <c r="G54" s="119">
        <v>49.98</v>
      </c>
      <c r="H54" s="119">
        <v>49.98</v>
      </c>
      <c r="I54" s="119"/>
      <c r="J54" s="119"/>
      <c r="K54" s="119"/>
      <c r="L54" s="224">
        <f t="shared" si="4"/>
        <v>49.98</v>
      </c>
    </row>
    <row r="55" spans="1:12" s="26" customFormat="1" ht="15">
      <c r="A55" s="120" t="s">
        <v>181</v>
      </c>
      <c r="B55" s="117">
        <v>44063</v>
      </c>
      <c r="C55" s="117"/>
      <c r="D55" s="121">
        <v>2</v>
      </c>
      <c r="E55" s="121"/>
      <c r="F55" s="118" t="s">
        <v>195</v>
      </c>
      <c r="G55" s="119"/>
      <c r="H55" s="119">
        <v>11.66</v>
      </c>
      <c r="I55" s="119"/>
      <c r="J55" s="119">
        <v>-11.66</v>
      </c>
      <c r="K55" s="119"/>
      <c r="L55" s="224">
        <f t="shared" si="4"/>
        <v>0</v>
      </c>
    </row>
    <row r="56" spans="1:12" s="26" customFormat="1" ht="15">
      <c r="A56" s="120" t="s">
        <v>180</v>
      </c>
      <c r="B56" s="117">
        <v>44063</v>
      </c>
      <c r="C56" s="117"/>
      <c r="D56" s="121">
        <v>2</v>
      </c>
      <c r="E56" s="121"/>
      <c r="F56" s="118" t="s">
        <v>141</v>
      </c>
      <c r="G56" s="119">
        <v>49.98</v>
      </c>
      <c r="H56" s="119">
        <v>49.98</v>
      </c>
      <c r="I56" s="119"/>
      <c r="J56" s="119"/>
      <c r="K56" s="119"/>
      <c r="L56" s="224">
        <f t="shared" si="4"/>
        <v>49.98</v>
      </c>
    </row>
    <row r="57" spans="1:12" s="26" customFormat="1" ht="15">
      <c r="A57" s="120" t="s">
        <v>181</v>
      </c>
      <c r="B57" s="117">
        <v>44063</v>
      </c>
      <c r="C57" s="117"/>
      <c r="D57" s="121">
        <v>2</v>
      </c>
      <c r="E57" s="121"/>
      <c r="F57" s="118" t="s">
        <v>141</v>
      </c>
      <c r="G57" s="119">
        <v>11.66</v>
      </c>
      <c r="H57" s="119">
        <v>11.66</v>
      </c>
      <c r="I57" s="119"/>
      <c r="J57" s="119"/>
      <c r="K57" s="119"/>
      <c r="L57" s="224">
        <f t="shared" si="4"/>
        <v>11.66</v>
      </c>
    </row>
    <row r="58" spans="1:12" s="26" customFormat="1" ht="15">
      <c r="A58" s="120" t="s">
        <v>201</v>
      </c>
      <c r="B58" s="117">
        <v>44083</v>
      </c>
      <c r="C58" s="117"/>
      <c r="D58" s="121">
        <v>1</v>
      </c>
      <c r="E58" s="121"/>
      <c r="F58" s="118" t="s">
        <v>141</v>
      </c>
      <c r="G58" s="119">
        <v>299.99</v>
      </c>
      <c r="H58" s="119">
        <v>299.99</v>
      </c>
      <c r="I58" s="119"/>
      <c r="J58" s="119"/>
      <c r="K58" s="119"/>
      <c r="L58" s="224">
        <f t="shared" si="4"/>
        <v>299.99</v>
      </c>
    </row>
    <row r="59" spans="1:12" s="26" customFormat="1" ht="15">
      <c r="A59" s="120" t="s">
        <v>182</v>
      </c>
      <c r="B59" s="117">
        <v>44091</v>
      </c>
      <c r="C59" s="117"/>
      <c r="D59" s="121">
        <v>1</v>
      </c>
      <c r="E59" s="121"/>
      <c r="F59" s="118" t="s">
        <v>195</v>
      </c>
      <c r="G59" s="119">
        <v>28.1</v>
      </c>
      <c r="H59" s="119">
        <v>28.1</v>
      </c>
      <c r="I59" s="119"/>
      <c r="J59" s="119"/>
      <c r="K59" s="119"/>
      <c r="L59" s="224">
        <f t="shared" si="4"/>
        <v>28.1</v>
      </c>
    </row>
    <row r="60" spans="1:12" s="26" customFormat="1" ht="15">
      <c r="A60" s="120" t="s">
        <v>183</v>
      </c>
      <c r="B60" s="117">
        <v>44105</v>
      </c>
      <c r="C60" s="117"/>
      <c r="D60" s="121">
        <v>1</v>
      </c>
      <c r="E60" s="121"/>
      <c r="F60" s="118" t="s">
        <v>195</v>
      </c>
      <c r="G60" s="119">
        <v>1645.43</v>
      </c>
      <c r="H60" s="119">
        <v>1645.43</v>
      </c>
      <c r="I60" s="119"/>
      <c r="J60" s="119"/>
      <c r="K60" s="119"/>
      <c r="L60" s="224">
        <f t="shared" si="4"/>
        <v>1645.43</v>
      </c>
    </row>
    <row r="61" spans="1:12" s="26" customFormat="1" ht="15">
      <c r="A61" s="120" t="s">
        <v>202</v>
      </c>
      <c r="B61" s="117">
        <v>44113</v>
      </c>
      <c r="C61" s="117"/>
      <c r="D61" s="121">
        <v>1</v>
      </c>
      <c r="E61" s="121"/>
      <c r="F61" s="118" t="s">
        <v>141</v>
      </c>
      <c r="G61" s="245"/>
      <c r="H61" s="119">
        <v>16.65</v>
      </c>
      <c r="I61" s="119"/>
      <c r="J61" s="119">
        <v>-16.65</v>
      </c>
      <c r="K61" s="119"/>
      <c r="L61" s="224">
        <f t="shared" si="4"/>
        <v>0</v>
      </c>
    </row>
    <row r="62" spans="1:12" s="26" customFormat="1" ht="15">
      <c r="A62" s="120" t="s">
        <v>203</v>
      </c>
      <c r="B62" s="117">
        <v>44144</v>
      </c>
      <c r="C62" s="117"/>
      <c r="D62" s="121">
        <v>1</v>
      </c>
      <c r="E62" s="121"/>
      <c r="F62" s="118" t="s">
        <v>141</v>
      </c>
      <c r="G62" s="119">
        <v>27.49</v>
      </c>
      <c r="H62" s="119">
        <v>27.49</v>
      </c>
      <c r="I62" s="119"/>
      <c r="J62" s="119"/>
      <c r="K62" s="119"/>
      <c r="L62" s="224">
        <f t="shared" si="4"/>
        <v>27.49</v>
      </c>
    </row>
    <row r="63" spans="1:12" s="26" customFormat="1" ht="15">
      <c r="A63" s="120" t="s">
        <v>184</v>
      </c>
      <c r="B63" s="226">
        <v>44153</v>
      </c>
      <c r="C63" s="117"/>
      <c r="D63" s="121">
        <v>1</v>
      </c>
      <c r="E63" s="121"/>
      <c r="F63" s="118" t="s">
        <v>195</v>
      </c>
      <c r="G63" s="119">
        <v>325</v>
      </c>
      <c r="H63" s="119">
        <v>325</v>
      </c>
      <c r="I63" s="119"/>
      <c r="J63" s="119"/>
      <c r="K63" s="119"/>
      <c r="L63" s="224">
        <f t="shared" si="4"/>
        <v>325</v>
      </c>
    </row>
    <row r="64" spans="1:12" s="26" customFormat="1" ht="15">
      <c r="A64" s="120" t="s">
        <v>204</v>
      </c>
      <c r="B64" s="117">
        <v>44155</v>
      </c>
      <c r="C64" s="117"/>
      <c r="D64" s="121">
        <v>2</v>
      </c>
      <c r="E64" s="121"/>
      <c r="F64" s="118" t="s">
        <v>141</v>
      </c>
      <c r="G64" s="245"/>
      <c r="H64" s="119">
        <v>77.8</v>
      </c>
      <c r="I64" s="119"/>
      <c r="J64" s="119">
        <v>-77.8</v>
      </c>
      <c r="K64" s="119"/>
      <c r="L64" s="224">
        <f t="shared" si="4"/>
        <v>0</v>
      </c>
    </row>
    <row r="65" spans="1:12" s="26" customFormat="1" ht="15">
      <c r="A65" s="120" t="s">
        <v>205</v>
      </c>
      <c r="B65" s="117">
        <v>44155</v>
      </c>
      <c r="C65" s="117"/>
      <c r="D65" s="121">
        <v>2</v>
      </c>
      <c r="E65" s="121"/>
      <c r="F65" s="118" t="s">
        <v>141</v>
      </c>
      <c r="G65" s="245"/>
      <c r="H65" s="119">
        <v>58.8</v>
      </c>
      <c r="I65" s="119"/>
      <c r="J65" s="119">
        <v>-58.8</v>
      </c>
      <c r="K65" s="119"/>
      <c r="L65" s="224">
        <f t="shared" si="4"/>
        <v>0</v>
      </c>
    </row>
    <row r="66" spans="1:12" s="26" customFormat="1" ht="15">
      <c r="A66" s="120" t="s">
        <v>186</v>
      </c>
      <c r="B66" s="117">
        <v>44160</v>
      </c>
      <c r="C66" s="117"/>
      <c r="D66" s="121">
        <v>1</v>
      </c>
      <c r="E66" s="121"/>
      <c r="F66" s="118" t="s">
        <v>195</v>
      </c>
      <c r="G66" s="119">
        <v>445.64</v>
      </c>
      <c r="H66" s="119">
        <v>445.64</v>
      </c>
      <c r="I66" s="119"/>
      <c r="J66" s="119"/>
      <c r="K66" s="119"/>
      <c r="L66" s="224">
        <f t="shared" si="4"/>
        <v>445.64</v>
      </c>
    </row>
    <row r="67" spans="1:12" s="26" customFormat="1" ht="15">
      <c r="A67" s="120" t="s">
        <v>206</v>
      </c>
      <c r="B67" s="117">
        <v>44166</v>
      </c>
      <c r="C67" s="117"/>
      <c r="D67" s="121">
        <v>1</v>
      </c>
      <c r="E67" s="121"/>
      <c r="F67" s="118" t="s">
        <v>141</v>
      </c>
      <c r="G67" s="119">
        <v>6.99</v>
      </c>
      <c r="H67" s="119">
        <v>6.99</v>
      </c>
      <c r="I67" s="119"/>
      <c r="J67" s="119"/>
      <c r="K67" s="119"/>
      <c r="L67" s="224">
        <f t="shared" si="4"/>
        <v>6.99</v>
      </c>
    </row>
    <row r="68" spans="1:12" s="26" customFormat="1" ht="15">
      <c r="A68" s="120" t="s">
        <v>207</v>
      </c>
      <c r="B68" s="117">
        <v>44167</v>
      </c>
      <c r="C68" s="117"/>
      <c r="D68" s="121">
        <v>1</v>
      </c>
      <c r="E68" s="121"/>
      <c r="F68" s="118" t="s">
        <v>141</v>
      </c>
      <c r="G68" s="119">
        <v>14.99</v>
      </c>
      <c r="H68" s="119">
        <v>14.99</v>
      </c>
      <c r="I68" s="119"/>
      <c r="J68" s="119"/>
      <c r="K68" s="119"/>
      <c r="L68" s="224">
        <f t="shared" si="4"/>
        <v>14.99</v>
      </c>
    </row>
    <row r="69" spans="1:12" s="26" customFormat="1" ht="15">
      <c r="A69" s="120" t="s">
        <v>208</v>
      </c>
      <c r="B69" s="117">
        <v>44167</v>
      </c>
      <c r="C69" s="117"/>
      <c r="D69" s="121">
        <v>1</v>
      </c>
      <c r="E69" s="121"/>
      <c r="F69" s="118" t="s">
        <v>141</v>
      </c>
      <c r="G69" s="245"/>
      <c r="H69" s="119">
        <v>79.99</v>
      </c>
      <c r="I69" s="119"/>
      <c r="J69" s="119">
        <v>-79.99</v>
      </c>
      <c r="K69" s="119"/>
      <c r="L69" s="224">
        <f t="shared" si="4"/>
        <v>0</v>
      </c>
    </row>
    <row r="70" spans="1:12" s="26" customFormat="1" ht="15">
      <c r="A70" s="120" t="s">
        <v>209</v>
      </c>
      <c r="B70" s="117">
        <v>44167</v>
      </c>
      <c r="C70" s="117"/>
      <c r="D70" s="121">
        <v>1</v>
      </c>
      <c r="E70" s="121"/>
      <c r="F70" s="118" t="s">
        <v>141</v>
      </c>
      <c r="G70" s="245"/>
      <c r="H70" s="119">
        <v>66.66</v>
      </c>
      <c r="I70" s="119"/>
      <c r="J70" s="119">
        <v>-66.66</v>
      </c>
      <c r="K70" s="119"/>
      <c r="L70" s="224">
        <f t="shared" si="4"/>
        <v>0</v>
      </c>
    </row>
    <row r="71" spans="1:12" s="26" customFormat="1" ht="15">
      <c r="A71" s="120" t="s">
        <v>210</v>
      </c>
      <c r="B71" s="117">
        <v>44167</v>
      </c>
      <c r="C71" s="117"/>
      <c r="D71" s="121">
        <v>1</v>
      </c>
      <c r="E71" s="121"/>
      <c r="F71" s="118" t="s">
        <v>141</v>
      </c>
      <c r="G71" s="119">
        <v>12.49</v>
      </c>
      <c r="H71" s="119">
        <v>12.49</v>
      </c>
      <c r="I71" s="119"/>
      <c r="J71" s="119"/>
      <c r="K71" s="119"/>
      <c r="L71" s="224">
        <f t="shared" si="4"/>
        <v>12.49</v>
      </c>
    </row>
    <row r="72" spans="1:12" s="26" customFormat="1" ht="15">
      <c r="A72" s="120" t="s">
        <v>188</v>
      </c>
      <c r="B72" s="117">
        <v>44169</v>
      </c>
      <c r="C72" s="117"/>
      <c r="D72" s="121">
        <v>3</v>
      </c>
      <c r="E72" s="121"/>
      <c r="F72" s="118" t="s">
        <v>195</v>
      </c>
      <c r="G72" s="227">
        <v>33.93</v>
      </c>
      <c r="H72" s="119">
        <v>33.93</v>
      </c>
      <c r="I72" s="227"/>
      <c r="J72" s="119"/>
      <c r="K72" s="119"/>
      <c r="L72" s="224">
        <f t="shared" si="4"/>
        <v>33.93</v>
      </c>
    </row>
    <row r="73" spans="1:12" s="26" customFormat="1" ht="15">
      <c r="A73" s="120" t="s">
        <v>189</v>
      </c>
      <c r="B73" s="117">
        <v>44169</v>
      </c>
      <c r="C73" s="117"/>
      <c r="D73" s="121">
        <v>2</v>
      </c>
      <c r="E73" s="121"/>
      <c r="F73" s="118" t="s">
        <v>195</v>
      </c>
      <c r="G73" s="246"/>
      <c r="H73" s="119">
        <v>32.6</v>
      </c>
      <c r="I73" s="228"/>
      <c r="J73" s="119">
        <v>-32.6</v>
      </c>
      <c r="K73" s="119"/>
      <c r="L73" s="224">
        <f t="shared" si="4"/>
        <v>0</v>
      </c>
    </row>
    <row r="74" spans="1:12" s="26" customFormat="1" ht="15">
      <c r="A74" s="120" t="s">
        <v>190</v>
      </c>
      <c r="B74" s="117">
        <v>44216</v>
      </c>
      <c r="C74" s="117"/>
      <c r="D74" s="121">
        <v>1</v>
      </c>
      <c r="E74" s="121"/>
      <c r="F74" s="118" t="s">
        <v>195</v>
      </c>
      <c r="G74" s="245"/>
      <c r="H74" s="119">
        <v>26.68</v>
      </c>
      <c r="I74" s="119"/>
      <c r="J74" s="119">
        <v>-26.68</v>
      </c>
      <c r="K74" s="119"/>
      <c r="L74" s="224">
        <f t="shared" si="4"/>
        <v>0</v>
      </c>
    </row>
    <row r="75" spans="1:12" s="26" customFormat="1" ht="15">
      <c r="A75" s="120" t="s">
        <v>191</v>
      </c>
      <c r="B75" s="117">
        <v>44244</v>
      </c>
      <c r="C75" s="117"/>
      <c r="D75" s="121">
        <v>1</v>
      </c>
      <c r="E75" s="121"/>
      <c r="F75" s="118" t="s">
        <v>195</v>
      </c>
      <c r="G75" s="245"/>
      <c r="H75" s="119">
        <v>54.16</v>
      </c>
      <c r="I75" s="119"/>
      <c r="J75" s="119">
        <v>-54.16</v>
      </c>
      <c r="K75" s="119"/>
      <c r="L75" s="224">
        <f t="shared" si="4"/>
        <v>0</v>
      </c>
    </row>
    <row r="76" spans="1:12" s="26" customFormat="1" ht="15">
      <c r="A76" s="120" t="s">
        <v>192</v>
      </c>
      <c r="B76" s="117">
        <v>44273</v>
      </c>
      <c r="C76" s="117"/>
      <c r="D76" s="121">
        <v>1</v>
      </c>
      <c r="E76" s="121"/>
      <c r="F76" s="118" t="s">
        <v>195</v>
      </c>
      <c r="G76" s="119">
        <v>8.99</v>
      </c>
      <c r="H76" s="119">
        <v>8.99</v>
      </c>
      <c r="I76" s="119"/>
      <c r="J76" s="119"/>
      <c r="K76" s="119"/>
      <c r="L76" s="224">
        <f t="shared" si="4"/>
        <v>8.99</v>
      </c>
    </row>
    <row r="77" spans="1:13" ht="15">
      <c r="A77" s="120" t="s">
        <v>193</v>
      </c>
      <c r="B77" s="117">
        <v>44273</v>
      </c>
      <c r="C77" s="117"/>
      <c r="D77" s="121">
        <v>1</v>
      </c>
      <c r="E77" s="121"/>
      <c r="F77" s="118" t="s">
        <v>195</v>
      </c>
      <c r="G77" s="119">
        <v>8.99</v>
      </c>
      <c r="H77" s="119">
        <v>8.99</v>
      </c>
      <c r="I77" s="119"/>
      <c r="J77" s="119"/>
      <c r="K77" s="119"/>
      <c r="L77" s="224">
        <f t="shared" si="4"/>
        <v>8.99</v>
      </c>
      <c r="M77" s="26"/>
    </row>
    <row r="78" spans="1:13" ht="15">
      <c r="A78" s="120" t="s">
        <v>194</v>
      </c>
      <c r="B78" s="117">
        <v>44273</v>
      </c>
      <c r="C78" s="117"/>
      <c r="D78" s="121">
        <v>1</v>
      </c>
      <c r="E78" s="121"/>
      <c r="F78" s="118" t="s">
        <v>195</v>
      </c>
      <c r="G78" s="119">
        <v>8.99</v>
      </c>
      <c r="H78" s="119">
        <v>8.99</v>
      </c>
      <c r="I78" s="119"/>
      <c r="J78" s="119"/>
      <c r="K78" s="119"/>
      <c r="L78" s="224">
        <f t="shared" si="4"/>
        <v>8.99</v>
      </c>
      <c r="M78" s="26"/>
    </row>
    <row r="79" spans="1:13" ht="15">
      <c r="A79" s="120" t="s">
        <v>252</v>
      </c>
      <c r="B79" s="117">
        <v>44585</v>
      </c>
      <c r="C79" s="117"/>
      <c r="D79" s="121">
        <v>1</v>
      </c>
      <c r="E79" s="121"/>
      <c r="F79" s="118" t="s">
        <v>141</v>
      </c>
      <c r="G79" s="119">
        <v>483.33</v>
      </c>
      <c r="H79" s="119"/>
      <c r="I79" s="119">
        <v>483.33</v>
      </c>
      <c r="J79" s="119"/>
      <c r="K79" s="119"/>
      <c r="L79" s="224">
        <f t="shared" si="4"/>
        <v>483.33</v>
      </c>
      <c r="M79" s="26"/>
    </row>
    <row r="80" spans="1:13" ht="15">
      <c r="A80" s="120" t="s">
        <v>261</v>
      </c>
      <c r="B80" s="117">
        <v>44343</v>
      </c>
      <c r="C80" s="117"/>
      <c r="D80" s="121">
        <v>1</v>
      </c>
      <c r="E80" s="121"/>
      <c r="F80" s="118" t="s">
        <v>141</v>
      </c>
      <c r="G80" s="119">
        <v>216.65</v>
      </c>
      <c r="H80" s="119"/>
      <c r="I80" s="119">
        <v>216.65</v>
      </c>
      <c r="J80" s="119"/>
      <c r="K80" s="119"/>
      <c r="L80" s="224">
        <f t="shared" si="4"/>
        <v>216.65</v>
      </c>
      <c r="M80" s="26"/>
    </row>
    <row r="81" spans="1:13" ht="15">
      <c r="A81" s="120" t="s">
        <v>262</v>
      </c>
      <c r="B81" s="117">
        <v>44343</v>
      </c>
      <c r="C81" s="117"/>
      <c r="D81" s="121">
        <v>1</v>
      </c>
      <c r="E81" s="121"/>
      <c r="F81" s="118" t="s">
        <v>141</v>
      </c>
      <c r="G81" s="119">
        <v>224.99</v>
      </c>
      <c r="H81" s="119"/>
      <c r="I81" s="119">
        <v>224.99</v>
      </c>
      <c r="J81" s="119"/>
      <c r="K81" s="119"/>
      <c r="L81" s="224">
        <f t="shared" si="4"/>
        <v>224.99</v>
      </c>
      <c r="M81" s="26"/>
    </row>
    <row r="82" spans="1:13" ht="15">
      <c r="A82" s="120" t="s">
        <v>269</v>
      </c>
      <c r="B82" s="117">
        <v>44343</v>
      </c>
      <c r="C82" s="117"/>
      <c r="D82" s="121">
        <v>1</v>
      </c>
      <c r="E82" s="121"/>
      <c r="F82" s="118" t="s">
        <v>141</v>
      </c>
      <c r="G82" s="119">
        <v>41.66</v>
      </c>
      <c r="H82" s="119"/>
      <c r="I82" s="119">
        <v>41.66</v>
      </c>
      <c r="J82" s="119"/>
      <c r="K82" s="119"/>
      <c r="L82" s="224">
        <f t="shared" si="4"/>
        <v>41.66</v>
      </c>
      <c r="M82" s="26"/>
    </row>
    <row r="83" spans="1:13" ht="15">
      <c r="A83" s="120" t="s">
        <v>263</v>
      </c>
      <c r="B83" s="117">
        <v>44382</v>
      </c>
      <c r="C83" s="117"/>
      <c r="D83" s="121">
        <v>1</v>
      </c>
      <c r="E83" s="121"/>
      <c r="F83" s="118" t="s">
        <v>141</v>
      </c>
      <c r="G83" s="119">
        <v>78.04</v>
      </c>
      <c r="H83" s="119"/>
      <c r="I83" s="119">
        <v>78.04</v>
      </c>
      <c r="J83" s="119"/>
      <c r="K83" s="119"/>
      <c r="L83" s="224">
        <f t="shared" si="4"/>
        <v>78.04</v>
      </c>
      <c r="M83" s="26"/>
    </row>
    <row r="84" spans="1:13" ht="15">
      <c r="A84" s="120" t="s">
        <v>264</v>
      </c>
      <c r="B84" s="117">
        <v>44511</v>
      </c>
      <c r="C84" s="117"/>
      <c r="D84" s="121">
        <v>1</v>
      </c>
      <c r="E84" s="121"/>
      <c r="F84" s="118" t="s">
        <v>141</v>
      </c>
      <c r="G84" s="119">
        <f>14.99+49.99</f>
        <v>64.98</v>
      </c>
      <c r="H84" s="119"/>
      <c r="I84" s="119">
        <f>14.99+49.99</f>
        <v>64.98</v>
      </c>
      <c r="J84" s="119"/>
      <c r="K84" s="119"/>
      <c r="L84" s="224">
        <f t="shared" si="4"/>
        <v>64.98</v>
      </c>
      <c r="M84" s="26"/>
    </row>
    <row r="85" spans="1:13" ht="15">
      <c r="A85" s="120" t="s">
        <v>265</v>
      </c>
      <c r="B85" s="117">
        <v>44531</v>
      </c>
      <c r="C85" s="117"/>
      <c r="D85" s="121">
        <v>1</v>
      </c>
      <c r="E85" s="121"/>
      <c r="F85" s="118" t="s">
        <v>141</v>
      </c>
      <c r="G85" s="119">
        <f>83.32+54.16</f>
        <v>137.48</v>
      </c>
      <c r="H85" s="119"/>
      <c r="I85" s="119">
        <f>83.32+54.16</f>
        <v>137.48</v>
      </c>
      <c r="J85" s="119"/>
      <c r="K85" s="119"/>
      <c r="L85" s="224">
        <f t="shared" si="4"/>
        <v>137.48</v>
      </c>
      <c r="M85" s="26"/>
    </row>
    <row r="86" spans="1:13" ht="15">
      <c r="A86" s="120" t="s">
        <v>266</v>
      </c>
      <c r="B86" s="117">
        <v>44531</v>
      </c>
      <c r="C86" s="117"/>
      <c r="D86" s="121">
        <v>1</v>
      </c>
      <c r="E86" s="121"/>
      <c r="F86" s="118" t="s">
        <v>141</v>
      </c>
      <c r="G86" s="119">
        <v>20.63</v>
      </c>
      <c r="H86" s="119"/>
      <c r="I86" s="119">
        <v>20.63</v>
      </c>
      <c r="J86" s="119"/>
      <c r="K86" s="119"/>
      <c r="L86" s="224">
        <f t="shared" si="4"/>
        <v>20.63</v>
      </c>
      <c r="M86" s="26"/>
    </row>
    <row r="87" spans="1:13" ht="15">
      <c r="A87" s="120" t="s">
        <v>267</v>
      </c>
      <c r="B87" s="117">
        <v>44531</v>
      </c>
      <c r="C87" s="117"/>
      <c r="D87" s="121">
        <v>1</v>
      </c>
      <c r="E87" s="121"/>
      <c r="F87" s="118" t="s">
        <v>141</v>
      </c>
      <c r="G87" s="119">
        <v>33.33</v>
      </c>
      <c r="H87" s="119"/>
      <c r="I87" s="119">
        <v>33.33</v>
      </c>
      <c r="J87" s="119"/>
      <c r="K87" s="119"/>
      <c r="L87" s="224">
        <f t="shared" si="4"/>
        <v>33.33</v>
      </c>
      <c r="M87" s="26"/>
    </row>
    <row r="88" spans="1:13" ht="15">
      <c r="A88" s="120" t="s">
        <v>268</v>
      </c>
      <c r="B88" s="117">
        <v>44531</v>
      </c>
      <c r="C88" s="117"/>
      <c r="D88" s="121">
        <v>1</v>
      </c>
      <c r="E88" s="121"/>
      <c r="F88" s="118" t="s">
        <v>141</v>
      </c>
      <c r="G88" s="119">
        <v>99.99</v>
      </c>
      <c r="H88" s="119"/>
      <c r="I88" s="119">
        <v>99.99</v>
      </c>
      <c r="J88" s="119"/>
      <c r="K88" s="119"/>
      <c r="L88" s="224">
        <f t="shared" si="4"/>
        <v>99.99</v>
      </c>
      <c r="M88" s="26"/>
    </row>
    <row r="89" spans="1:13" ht="15">
      <c r="A89" s="120" t="s">
        <v>287</v>
      </c>
      <c r="B89" s="117">
        <v>44635</v>
      </c>
      <c r="C89" s="117"/>
      <c r="D89" s="121">
        <v>10</v>
      </c>
      <c r="E89" s="121"/>
      <c r="F89" s="118" t="s">
        <v>141</v>
      </c>
      <c r="G89" s="119">
        <v>393.2</v>
      </c>
      <c r="H89" s="119"/>
      <c r="I89" s="119">
        <v>393.2</v>
      </c>
      <c r="J89" s="119"/>
      <c r="K89" s="119"/>
      <c r="L89" s="224">
        <f t="shared" si="4"/>
        <v>393.2</v>
      </c>
      <c r="M89" s="26"/>
    </row>
    <row r="90" spans="1:13" ht="15">
      <c r="A90" s="116" t="s">
        <v>31</v>
      </c>
      <c r="B90" s="117"/>
      <c r="C90" s="117"/>
      <c r="D90" s="221"/>
      <c r="E90" s="221"/>
      <c r="F90" s="118"/>
      <c r="G90" s="122">
        <f aca="true" t="shared" si="5" ref="G90:L90">SUM(G36:G89)</f>
        <v>7687.8219999999965</v>
      </c>
      <c r="H90" s="122">
        <f t="shared" si="5"/>
        <v>6460.191999999998</v>
      </c>
      <c r="I90" s="122">
        <f t="shared" si="5"/>
        <v>1794.2800000000002</v>
      </c>
      <c r="J90" s="122">
        <f t="shared" si="5"/>
        <v>-566.65</v>
      </c>
      <c r="K90" s="122">
        <f t="shared" si="5"/>
        <v>0</v>
      </c>
      <c r="L90" s="122">
        <f t="shared" si="5"/>
        <v>7687.8219999999965</v>
      </c>
      <c r="M90" s="79">
        <f>SUM(H90:K90)</f>
        <v>7687.821999999998</v>
      </c>
    </row>
    <row r="91" spans="1:12" s="26" customFormat="1" ht="15">
      <c r="A91" s="108" t="s">
        <v>32</v>
      </c>
      <c r="B91" s="109"/>
      <c r="C91" s="109"/>
      <c r="D91" s="110"/>
      <c r="E91" s="110"/>
      <c r="F91" s="111"/>
      <c r="G91" s="112"/>
      <c r="H91" s="112"/>
      <c r="I91" s="113"/>
      <c r="J91" s="112"/>
      <c r="K91" s="112"/>
      <c r="L91" s="112"/>
    </row>
    <row r="92" spans="1:12" s="26" customFormat="1" ht="15">
      <c r="A92" s="114" t="s">
        <v>33</v>
      </c>
      <c r="B92" s="109">
        <v>40478</v>
      </c>
      <c r="C92" s="109"/>
      <c r="D92" s="110">
        <v>1</v>
      </c>
      <c r="E92" s="110"/>
      <c r="F92" s="111" t="s">
        <v>30</v>
      </c>
      <c r="G92" s="112">
        <v>2049.68</v>
      </c>
      <c r="H92" s="112">
        <v>2049.68</v>
      </c>
      <c r="I92" s="113"/>
      <c r="J92" s="112"/>
      <c r="K92" s="112"/>
      <c r="L92" s="112">
        <f>SUM(H92:K92)</f>
        <v>2049.68</v>
      </c>
    </row>
    <row r="93" spans="1:12" s="26" customFormat="1" ht="15">
      <c r="A93" s="114" t="s">
        <v>34</v>
      </c>
      <c r="B93" s="109">
        <v>40478</v>
      </c>
      <c r="C93" s="109"/>
      <c r="D93" s="110">
        <v>1</v>
      </c>
      <c r="E93" s="110"/>
      <c r="F93" s="111" t="s">
        <v>30</v>
      </c>
      <c r="G93" s="112">
        <v>1664.04</v>
      </c>
      <c r="H93" s="112">
        <v>1664.04</v>
      </c>
      <c r="I93" s="113"/>
      <c r="J93" s="112"/>
      <c r="K93" s="112"/>
      <c r="L93" s="112">
        <f>SUM(H93:K93)</f>
        <v>1664.04</v>
      </c>
    </row>
    <row r="94" spans="1:12" s="26" customFormat="1" ht="15">
      <c r="A94" s="114" t="s">
        <v>35</v>
      </c>
      <c r="B94" s="109">
        <v>40478</v>
      </c>
      <c r="C94" s="109"/>
      <c r="D94" s="110">
        <v>1</v>
      </c>
      <c r="E94" s="110"/>
      <c r="F94" s="111" t="s">
        <v>30</v>
      </c>
      <c r="G94" s="112">
        <v>454.05</v>
      </c>
      <c r="H94" s="112">
        <v>454.05</v>
      </c>
      <c r="I94" s="113"/>
      <c r="J94" s="112"/>
      <c r="K94" s="112"/>
      <c r="L94" s="112">
        <f>SUM(H94:K94)</f>
        <v>454.05</v>
      </c>
    </row>
    <row r="95" spans="1:13" s="26" customFormat="1" ht="15">
      <c r="A95" s="108" t="s">
        <v>31</v>
      </c>
      <c r="B95" s="109"/>
      <c r="C95" s="109"/>
      <c r="D95" s="110"/>
      <c r="E95" s="110"/>
      <c r="F95" s="111"/>
      <c r="G95" s="115">
        <f aca="true" t="shared" si="6" ref="G95:L95">SUM(G92:G94)</f>
        <v>4167.7699999999995</v>
      </c>
      <c r="H95" s="115">
        <f t="shared" si="6"/>
        <v>4167.7699999999995</v>
      </c>
      <c r="I95" s="115">
        <f t="shared" si="6"/>
        <v>0</v>
      </c>
      <c r="J95" s="253">
        <f>SUM(J92:J94)</f>
        <v>0</v>
      </c>
      <c r="K95" s="115">
        <f t="shared" si="6"/>
        <v>0</v>
      </c>
      <c r="L95" s="115">
        <f t="shared" si="6"/>
        <v>4167.7699999999995</v>
      </c>
      <c r="M95" s="79">
        <f>SUM(H95:K95)</f>
        <v>4167.7699999999995</v>
      </c>
    </row>
    <row r="96" spans="1:12" s="26" customFormat="1" ht="15">
      <c r="A96" s="123" t="s">
        <v>36</v>
      </c>
      <c r="B96" s="124"/>
      <c r="C96" s="124"/>
      <c r="D96" s="125"/>
      <c r="E96" s="125"/>
      <c r="F96" s="126"/>
      <c r="G96" s="127"/>
      <c r="H96" s="127"/>
      <c r="I96" s="128"/>
      <c r="J96" s="127"/>
      <c r="K96" s="127"/>
      <c r="L96" s="127"/>
    </row>
    <row r="97" spans="1:12" s="26" customFormat="1" ht="15">
      <c r="A97" s="129" t="s">
        <v>37</v>
      </c>
      <c r="B97" s="124">
        <v>40269</v>
      </c>
      <c r="C97" s="130"/>
      <c r="D97" s="125">
        <v>21</v>
      </c>
      <c r="E97" s="125"/>
      <c r="F97" s="126" t="s">
        <v>77</v>
      </c>
      <c r="G97" s="127">
        <v>21</v>
      </c>
      <c r="H97" s="127">
        <v>21</v>
      </c>
      <c r="I97" s="128"/>
      <c r="J97" s="127"/>
      <c r="K97" s="127"/>
      <c r="L97" s="127">
        <f aca="true" t="shared" si="7" ref="L97:L109">SUM(H97:K97)</f>
        <v>21</v>
      </c>
    </row>
    <row r="98" spans="1:12" s="26" customFormat="1" ht="15">
      <c r="A98" s="129" t="s">
        <v>39</v>
      </c>
      <c r="B98" s="124">
        <v>40866</v>
      </c>
      <c r="C98" s="124"/>
      <c r="D98" s="125">
        <v>1</v>
      </c>
      <c r="E98" s="125"/>
      <c r="F98" s="126" t="s">
        <v>77</v>
      </c>
      <c r="G98" s="127">
        <v>500</v>
      </c>
      <c r="H98" s="127">
        <v>500</v>
      </c>
      <c r="I98" s="128"/>
      <c r="J98" s="127"/>
      <c r="K98" s="127"/>
      <c r="L98" s="127">
        <f t="shared" si="7"/>
        <v>500</v>
      </c>
    </row>
    <row r="99" spans="1:12" s="26" customFormat="1" ht="15">
      <c r="A99" s="129" t="s">
        <v>85</v>
      </c>
      <c r="B99" s="124">
        <v>41236</v>
      </c>
      <c r="C99" s="124"/>
      <c r="D99" s="125">
        <v>10</v>
      </c>
      <c r="E99" s="125"/>
      <c r="F99" s="126" t="s">
        <v>77</v>
      </c>
      <c r="G99" s="127">
        <v>2860</v>
      </c>
      <c r="H99" s="127">
        <v>2860</v>
      </c>
      <c r="I99" s="128"/>
      <c r="J99" s="127"/>
      <c r="K99" s="127"/>
      <c r="L99" s="127">
        <f t="shared" si="7"/>
        <v>2860</v>
      </c>
    </row>
    <row r="100" spans="1:12" s="26" customFormat="1" ht="15">
      <c r="A100" s="129" t="s">
        <v>85</v>
      </c>
      <c r="B100" s="124">
        <v>41607</v>
      </c>
      <c r="C100" s="124"/>
      <c r="D100" s="125">
        <v>3</v>
      </c>
      <c r="E100" s="125"/>
      <c r="F100" s="126" t="s">
        <v>77</v>
      </c>
      <c r="G100" s="127">
        <v>1500</v>
      </c>
      <c r="H100" s="127">
        <v>1500</v>
      </c>
      <c r="I100" s="128"/>
      <c r="J100" s="127"/>
      <c r="K100" s="127"/>
      <c r="L100" s="127">
        <f t="shared" si="7"/>
        <v>1500</v>
      </c>
    </row>
    <row r="101" spans="1:12" s="26" customFormat="1" ht="15">
      <c r="A101" s="129" t="s">
        <v>85</v>
      </c>
      <c r="B101" s="124">
        <v>42334</v>
      </c>
      <c r="C101" s="124"/>
      <c r="D101" s="125">
        <v>4</v>
      </c>
      <c r="E101" s="125"/>
      <c r="F101" s="126" t="s">
        <v>77</v>
      </c>
      <c r="G101" s="127">
        <v>2000</v>
      </c>
      <c r="H101" s="127">
        <v>2000</v>
      </c>
      <c r="I101" s="128"/>
      <c r="J101" s="127"/>
      <c r="K101" s="127"/>
      <c r="L101" s="127">
        <f t="shared" si="7"/>
        <v>2000</v>
      </c>
    </row>
    <row r="102" spans="1:12" s="26" customFormat="1" ht="15">
      <c r="A102" s="129" t="s">
        <v>85</v>
      </c>
      <c r="B102" s="124">
        <v>42801</v>
      </c>
      <c r="C102" s="124"/>
      <c r="D102" s="125">
        <v>4</v>
      </c>
      <c r="E102" s="125"/>
      <c r="F102" s="126" t="s">
        <v>77</v>
      </c>
      <c r="G102" s="127">
        <v>2000</v>
      </c>
      <c r="H102" s="127">
        <v>2000</v>
      </c>
      <c r="I102" s="128"/>
      <c r="J102" s="127"/>
      <c r="K102" s="127"/>
      <c r="L102" s="127">
        <f t="shared" si="7"/>
        <v>2000</v>
      </c>
    </row>
    <row r="103" spans="1:12" s="26" customFormat="1" ht="15">
      <c r="A103" s="129" t="s">
        <v>85</v>
      </c>
      <c r="B103" s="124">
        <v>43472</v>
      </c>
      <c r="C103" s="124"/>
      <c r="D103" s="125">
        <v>7</v>
      </c>
      <c r="E103" s="125"/>
      <c r="F103" s="126" t="s">
        <v>77</v>
      </c>
      <c r="G103" s="127">
        <v>3500</v>
      </c>
      <c r="H103" s="127">
        <v>3500</v>
      </c>
      <c r="I103" s="127"/>
      <c r="J103" s="127"/>
      <c r="K103" s="127"/>
      <c r="L103" s="127">
        <f t="shared" si="7"/>
        <v>3500</v>
      </c>
    </row>
    <row r="104" spans="1:12" s="26" customFormat="1" ht="15">
      <c r="A104" s="129" t="s">
        <v>40</v>
      </c>
      <c r="B104" s="124">
        <v>43472</v>
      </c>
      <c r="C104" s="124"/>
      <c r="D104" s="125">
        <v>10</v>
      </c>
      <c r="E104" s="125"/>
      <c r="F104" s="126" t="s">
        <v>77</v>
      </c>
      <c r="G104" s="127">
        <v>650</v>
      </c>
      <c r="H104" s="127">
        <v>650</v>
      </c>
      <c r="I104" s="127"/>
      <c r="J104" s="127"/>
      <c r="K104" s="127"/>
      <c r="L104" s="127">
        <f t="shared" si="7"/>
        <v>650</v>
      </c>
    </row>
    <row r="105" spans="1:12" s="26" customFormat="1" ht="15">
      <c r="A105" s="129" t="s">
        <v>85</v>
      </c>
      <c r="B105" s="124">
        <v>43865</v>
      </c>
      <c r="C105" s="124"/>
      <c r="D105" s="125">
        <v>7</v>
      </c>
      <c r="E105" s="125"/>
      <c r="F105" s="126" t="s">
        <v>77</v>
      </c>
      <c r="G105" s="127">
        <v>3500</v>
      </c>
      <c r="H105" s="127">
        <v>3500</v>
      </c>
      <c r="I105" s="127"/>
      <c r="J105" s="127"/>
      <c r="K105" s="127"/>
      <c r="L105" s="127">
        <f t="shared" si="7"/>
        <v>3500</v>
      </c>
    </row>
    <row r="106" spans="1:12" s="26" customFormat="1" ht="15">
      <c r="A106" s="129" t="s">
        <v>275</v>
      </c>
      <c r="B106" s="124">
        <v>44256</v>
      </c>
      <c r="C106" s="124"/>
      <c r="D106" s="125">
        <v>7</v>
      </c>
      <c r="E106" s="125"/>
      <c r="F106" s="126" t="s">
        <v>77</v>
      </c>
      <c r="G106" s="127">
        <v>3500</v>
      </c>
      <c r="H106" s="127">
        <v>3500</v>
      </c>
      <c r="I106" s="127"/>
      <c r="J106" s="127"/>
      <c r="K106" s="127"/>
      <c r="L106" s="127">
        <f t="shared" si="7"/>
        <v>3500</v>
      </c>
    </row>
    <row r="107" spans="1:12" s="26" customFormat="1" ht="15">
      <c r="A107" s="129" t="s">
        <v>276</v>
      </c>
      <c r="B107" s="124">
        <v>44256</v>
      </c>
      <c r="C107" s="124"/>
      <c r="D107" s="125">
        <v>2</v>
      </c>
      <c r="E107" s="125"/>
      <c r="F107" s="126" t="s">
        <v>77</v>
      </c>
      <c r="G107" s="127">
        <v>120</v>
      </c>
      <c r="H107" s="127"/>
      <c r="I107" s="127"/>
      <c r="J107" s="127"/>
      <c r="K107" s="127">
        <v>120</v>
      </c>
      <c r="L107" s="127">
        <f t="shared" si="7"/>
        <v>120</v>
      </c>
    </row>
    <row r="108" spans="1:12" s="26" customFormat="1" ht="15">
      <c r="A108" s="129" t="s">
        <v>274</v>
      </c>
      <c r="B108" s="124">
        <v>44600</v>
      </c>
      <c r="C108" s="124"/>
      <c r="D108" s="125">
        <v>10</v>
      </c>
      <c r="E108" s="125"/>
      <c r="F108" s="126" t="s">
        <v>77</v>
      </c>
      <c r="G108" s="127">
        <v>650</v>
      </c>
      <c r="H108" s="127"/>
      <c r="I108" s="127">
        <v>650</v>
      </c>
      <c r="J108" s="127"/>
      <c r="K108" s="127"/>
      <c r="L108" s="127">
        <f t="shared" si="7"/>
        <v>650</v>
      </c>
    </row>
    <row r="109" spans="1:12" s="26" customFormat="1" ht="15">
      <c r="A109" s="129" t="s">
        <v>275</v>
      </c>
      <c r="B109" s="124">
        <v>44600</v>
      </c>
      <c r="C109" s="124"/>
      <c r="D109" s="125">
        <v>5</v>
      </c>
      <c r="E109" s="125"/>
      <c r="F109" s="126" t="s">
        <v>77</v>
      </c>
      <c r="G109" s="127">
        <v>2500</v>
      </c>
      <c r="H109" s="127"/>
      <c r="I109" s="127">
        <v>2500</v>
      </c>
      <c r="J109" s="127"/>
      <c r="K109" s="127"/>
      <c r="L109" s="127">
        <f t="shared" si="7"/>
        <v>2500</v>
      </c>
    </row>
    <row r="110" spans="1:13" s="26" customFormat="1" ht="15">
      <c r="A110" s="123" t="s">
        <v>31</v>
      </c>
      <c r="B110" s="124"/>
      <c r="C110" s="124"/>
      <c r="D110" s="131"/>
      <c r="E110" s="131"/>
      <c r="F110" s="126"/>
      <c r="G110" s="132">
        <f aca="true" t="shared" si="8" ref="G110:L110">SUM(G97:G109)</f>
        <v>23301</v>
      </c>
      <c r="H110" s="132">
        <f t="shared" si="8"/>
        <v>20031</v>
      </c>
      <c r="I110" s="132">
        <f t="shared" si="8"/>
        <v>3150</v>
      </c>
      <c r="J110" s="254">
        <f t="shared" si="8"/>
        <v>0</v>
      </c>
      <c r="K110" s="132">
        <f t="shared" si="8"/>
        <v>120</v>
      </c>
      <c r="L110" s="132">
        <f t="shared" si="8"/>
        <v>23301</v>
      </c>
      <c r="M110" s="79">
        <f>SUM(H110:K110)</f>
        <v>23301</v>
      </c>
    </row>
    <row r="111" spans="1:12" s="26" customFormat="1" ht="15">
      <c r="A111" s="186" t="s">
        <v>92</v>
      </c>
      <c r="B111" s="187"/>
      <c r="C111" s="187"/>
      <c r="D111" s="188"/>
      <c r="E111" s="188"/>
      <c r="F111" s="189"/>
      <c r="G111" s="190"/>
      <c r="H111" s="190"/>
      <c r="I111" s="191"/>
      <c r="J111" s="192"/>
      <c r="K111" s="192"/>
      <c r="L111" s="192"/>
    </row>
    <row r="112" spans="1:12" s="26" customFormat="1" ht="15">
      <c r="A112" s="193" t="s">
        <v>93</v>
      </c>
      <c r="B112" s="187">
        <v>42972</v>
      </c>
      <c r="C112" s="187"/>
      <c r="D112" s="188">
        <v>6</v>
      </c>
      <c r="E112" s="188"/>
      <c r="F112" s="189" t="s">
        <v>50</v>
      </c>
      <c r="G112" s="192">
        <v>13509</v>
      </c>
      <c r="H112" s="192">
        <v>13509</v>
      </c>
      <c r="I112" s="192"/>
      <c r="J112" s="192"/>
      <c r="K112" s="192"/>
      <c r="L112" s="192">
        <f>SUM(H112:K112)</f>
        <v>13509</v>
      </c>
    </row>
    <row r="113" spans="1:12" s="26" customFormat="1" ht="15">
      <c r="A113" s="193" t="s">
        <v>113</v>
      </c>
      <c r="B113" s="187">
        <v>43213</v>
      </c>
      <c r="C113" s="187"/>
      <c r="D113" s="194">
        <v>0</v>
      </c>
      <c r="E113" s="194"/>
      <c r="F113" s="189" t="s">
        <v>50</v>
      </c>
      <c r="G113" s="192">
        <v>4344</v>
      </c>
      <c r="H113" s="192">
        <v>4344</v>
      </c>
      <c r="I113" s="192"/>
      <c r="J113" s="192"/>
      <c r="K113" s="192"/>
      <c r="L113" s="192">
        <f aca="true" t="shared" si="9" ref="L113:L118">SUM(H113:K113)</f>
        <v>4344</v>
      </c>
    </row>
    <row r="114" spans="1:12" s="26" customFormat="1" ht="15">
      <c r="A114" s="193" t="s">
        <v>93</v>
      </c>
      <c r="B114" s="187">
        <v>43213</v>
      </c>
      <c r="C114" s="187"/>
      <c r="D114" s="188">
        <v>2</v>
      </c>
      <c r="E114" s="188"/>
      <c r="F114" s="189" t="s">
        <v>50</v>
      </c>
      <c r="G114" s="192">
        <v>5498</v>
      </c>
      <c r="H114" s="192">
        <v>5498</v>
      </c>
      <c r="I114" s="192"/>
      <c r="J114" s="192"/>
      <c r="K114" s="192"/>
      <c r="L114" s="192">
        <f t="shared" si="9"/>
        <v>5498</v>
      </c>
    </row>
    <row r="115" spans="1:12" s="26" customFormat="1" ht="15">
      <c r="A115" s="193" t="s">
        <v>93</v>
      </c>
      <c r="B115" s="187">
        <v>43361</v>
      </c>
      <c r="C115" s="187"/>
      <c r="D115" s="188">
        <v>1</v>
      </c>
      <c r="E115" s="188"/>
      <c r="F115" s="189" t="s">
        <v>50</v>
      </c>
      <c r="G115" s="192">
        <v>2600</v>
      </c>
      <c r="H115" s="192">
        <v>2600</v>
      </c>
      <c r="I115" s="192"/>
      <c r="J115" s="192"/>
      <c r="K115" s="192"/>
      <c r="L115" s="192">
        <f t="shared" si="9"/>
        <v>2600</v>
      </c>
    </row>
    <row r="116" spans="1:12" s="26" customFormat="1" ht="15">
      <c r="A116" s="193" t="s">
        <v>93</v>
      </c>
      <c r="B116" s="187">
        <v>43502</v>
      </c>
      <c r="C116" s="187"/>
      <c r="D116" s="188">
        <v>2</v>
      </c>
      <c r="E116" s="188"/>
      <c r="F116" s="189" t="s">
        <v>50</v>
      </c>
      <c r="G116" s="192">
        <v>5798</v>
      </c>
      <c r="H116" s="192">
        <v>5798</v>
      </c>
      <c r="I116" s="192"/>
      <c r="J116" s="192"/>
      <c r="K116" s="192"/>
      <c r="L116" s="192">
        <f t="shared" si="9"/>
        <v>5798</v>
      </c>
    </row>
    <row r="117" spans="1:12" s="26" customFormat="1" ht="15">
      <c r="A117" s="193" t="s">
        <v>150</v>
      </c>
      <c r="B117" s="187">
        <v>43839</v>
      </c>
      <c r="C117" s="187"/>
      <c r="D117" s="188">
        <v>1</v>
      </c>
      <c r="E117" s="188"/>
      <c r="F117" s="189" t="s">
        <v>72</v>
      </c>
      <c r="G117" s="192">
        <v>2795</v>
      </c>
      <c r="H117" s="192">
        <v>2795</v>
      </c>
      <c r="I117" s="192"/>
      <c r="J117" s="192"/>
      <c r="K117" s="192"/>
      <c r="L117" s="192">
        <f t="shared" si="9"/>
        <v>2795</v>
      </c>
    </row>
    <row r="118" spans="1:12" s="26" customFormat="1" ht="15">
      <c r="A118" s="193" t="s">
        <v>150</v>
      </c>
      <c r="B118" s="187">
        <v>44111</v>
      </c>
      <c r="C118" s="187"/>
      <c r="D118" s="188">
        <v>1</v>
      </c>
      <c r="E118" s="188"/>
      <c r="F118" s="189" t="s">
        <v>156</v>
      </c>
      <c r="G118" s="192">
        <v>2795</v>
      </c>
      <c r="H118" s="192">
        <v>2795</v>
      </c>
      <c r="I118" s="192"/>
      <c r="J118" s="192"/>
      <c r="K118" s="192"/>
      <c r="L118" s="192">
        <f t="shared" si="9"/>
        <v>2795</v>
      </c>
    </row>
    <row r="119" spans="1:13" s="26" customFormat="1" ht="15">
      <c r="A119" s="186" t="s">
        <v>31</v>
      </c>
      <c r="B119" s="187"/>
      <c r="C119" s="187"/>
      <c r="D119" s="195">
        <f>SUM(D112:D118)</f>
        <v>13</v>
      </c>
      <c r="E119" s="195"/>
      <c r="F119" s="189"/>
      <c r="G119" s="190">
        <f aca="true" t="shared" si="10" ref="G119:L119">SUM(G112:G118)</f>
        <v>37339</v>
      </c>
      <c r="H119" s="190">
        <f t="shared" si="10"/>
        <v>37339</v>
      </c>
      <c r="I119" s="190">
        <f t="shared" si="10"/>
        <v>0</v>
      </c>
      <c r="J119" s="255">
        <f>SUM(J112:J118)</f>
        <v>0</v>
      </c>
      <c r="K119" s="190">
        <f t="shared" si="10"/>
        <v>0</v>
      </c>
      <c r="L119" s="190">
        <f t="shared" si="10"/>
        <v>37339</v>
      </c>
      <c r="M119" s="79">
        <f>SUM(H119:K119)</f>
        <v>37339</v>
      </c>
    </row>
    <row r="120" spans="1:12" s="26" customFormat="1" ht="15">
      <c r="A120" s="133" t="s">
        <v>41</v>
      </c>
      <c r="B120" s="134"/>
      <c r="C120" s="134"/>
      <c r="D120" s="135"/>
      <c r="E120" s="135"/>
      <c r="F120" s="136"/>
      <c r="G120" s="137"/>
      <c r="H120" s="137"/>
      <c r="I120" s="138"/>
      <c r="J120" s="137"/>
      <c r="K120" s="137"/>
      <c r="L120" s="137"/>
    </row>
    <row r="121" spans="1:12" s="26" customFormat="1" ht="15">
      <c r="A121" s="139" t="s">
        <v>42</v>
      </c>
      <c r="B121" s="134">
        <v>40611</v>
      </c>
      <c r="C121" s="134"/>
      <c r="D121" s="135">
        <v>5</v>
      </c>
      <c r="E121" s="135"/>
      <c r="F121" s="136" t="s">
        <v>50</v>
      </c>
      <c r="G121" s="137">
        <v>2388.3</v>
      </c>
      <c r="H121" s="137">
        <v>2388.3</v>
      </c>
      <c r="I121" s="138"/>
      <c r="J121" s="137"/>
      <c r="K121" s="137"/>
      <c r="L121" s="137">
        <f aca="true" t="shared" si="11" ref="L121:L129">SUM(H121:K121)</f>
        <v>2388.3</v>
      </c>
    </row>
    <row r="122" spans="1:12" s="26" customFormat="1" ht="15">
      <c r="A122" s="140" t="s">
        <v>42</v>
      </c>
      <c r="B122" s="134">
        <v>43006</v>
      </c>
      <c r="C122" s="134"/>
      <c r="D122" s="135">
        <v>3</v>
      </c>
      <c r="E122" s="135"/>
      <c r="F122" s="136" t="s">
        <v>101</v>
      </c>
      <c r="G122" s="137">
        <v>1711</v>
      </c>
      <c r="H122" s="137">
        <v>1711</v>
      </c>
      <c r="I122" s="138"/>
      <c r="J122" s="137"/>
      <c r="K122" s="137"/>
      <c r="L122" s="137">
        <f t="shared" si="11"/>
        <v>1711</v>
      </c>
    </row>
    <row r="123" spans="1:12" s="26" customFormat="1" ht="15">
      <c r="A123" s="225" t="s">
        <v>244</v>
      </c>
      <c r="B123" s="117">
        <v>41000</v>
      </c>
      <c r="C123" s="117"/>
      <c r="D123" s="242">
        <v>13</v>
      </c>
      <c r="E123" s="242"/>
      <c r="F123" s="118" t="s">
        <v>50</v>
      </c>
      <c r="G123" s="119">
        <f>400*13</f>
        <v>5200</v>
      </c>
      <c r="H123" s="119"/>
      <c r="I123" s="243"/>
      <c r="J123" s="119"/>
      <c r="K123" s="119">
        <v>13</v>
      </c>
      <c r="L123" s="119">
        <f t="shared" si="11"/>
        <v>13</v>
      </c>
    </row>
    <row r="124" spans="1:12" s="26" customFormat="1" ht="15">
      <c r="A124" s="225" t="s">
        <v>245</v>
      </c>
      <c r="B124" s="117">
        <v>41000</v>
      </c>
      <c r="C124" s="117"/>
      <c r="D124" s="242">
        <v>8</v>
      </c>
      <c r="E124" s="242"/>
      <c r="F124" s="118" t="s">
        <v>50</v>
      </c>
      <c r="G124" s="119">
        <f>700*D124</f>
        <v>5600</v>
      </c>
      <c r="H124" s="119"/>
      <c r="I124" s="243"/>
      <c r="J124" s="119"/>
      <c r="K124" s="119">
        <v>8</v>
      </c>
      <c r="L124" s="119">
        <f t="shared" si="11"/>
        <v>8</v>
      </c>
    </row>
    <row r="125" spans="1:12" s="26" customFormat="1" ht="15">
      <c r="A125" s="225" t="s">
        <v>239</v>
      </c>
      <c r="B125" s="220">
        <v>43179</v>
      </c>
      <c r="C125" s="220"/>
      <c r="D125" s="121">
        <v>6</v>
      </c>
      <c r="E125" s="121"/>
      <c r="F125" s="222" t="s">
        <v>50</v>
      </c>
      <c r="G125" s="224">
        <v>3690.06</v>
      </c>
      <c r="H125" s="224">
        <v>3690.06</v>
      </c>
      <c r="I125" s="223"/>
      <c r="J125" s="224"/>
      <c r="K125" s="224"/>
      <c r="L125" s="119">
        <f t="shared" si="11"/>
        <v>3690.06</v>
      </c>
    </row>
    <row r="126" spans="1:12" s="26" customFormat="1" ht="15">
      <c r="A126" s="225" t="s">
        <v>238</v>
      </c>
      <c r="B126" s="220">
        <v>43606</v>
      </c>
      <c r="C126" s="220"/>
      <c r="D126" s="121">
        <v>4</v>
      </c>
      <c r="E126" s="121"/>
      <c r="F126" s="222" t="s">
        <v>50</v>
      </c>
      <c r="G126" s="224">
        <v>3073.93</v>
      </c>
      <c r="H126" s="224">
        <v>3073.93</v>
      </c>
      <c r="I126" s="225"/>
      <c r="J126" s="224"/>
      <c r="K126" s="224"/>
      <c r="L126" s="119">
        <f t="shared" si="11"/>
        <v>3073.93</v>
      </c>
    </row>
    <row r="127" spans="1:12" s="26" customFormat="1" ht="15">
      <c r="A127" s="225" t="s">
        <v>270</v>
      </c>
      <c r="B127" s="220">
        <v>44382</v>
      </c>
      <c r="C127" s="220"/>
      <c r="D127" s="121">
        <v>2</v>
      </c>
      <c r="E127" s="121"/>
      <c r="F127" s="222" t="s">
        <v>50</v>
      </c>
      <c r="G127" s="239">
        <v>789.39</v>
      </c>
      <c r="H127" s="239"/>
      <c r="I127" s="250">
        <v>789.39</v>
      </c>
      <c r="J127" s="239"/>
      <c r="K127" s="239"/>
      <c r="L127" s="119">
        <f t="shared" si="11"/>
        <v>789.39</v>
      </c>
    </row>
    <row r="128" spans="1:12" s="26" customFormat="1" ht="15">
      <c r="A128" s="225" t="s">
        <v>271</v>
      </c>
      <c r="B128" s="220">
        <v>44382</v>
      </c>
      <c r="C128" s="220"/>
      <c r="D128" s="121">
        <v>3</v>
      </c>
      <c r="E128" s="121"/>
      <c r="F128" s="222" t="s">
        <v>50</v>
      </c>
      <c r="G128" s="239">
        <v>2084.31</v>
      </c>
      <c r="H128" s="239"/>
      <c r="I128" s="250">
        <f>1389.54+694.77</f>
        <v>2084.31</v>
      </c>
      <c r="J128" s="239"/>
      <c r="K128" s="239"/>
      <c r="L128" s="119">
        <f t="shared" si="11"/>
        <v>2084.31</v>
      </c>
    </row>
    <row r="129" spans="1:12" s="26" customFormat="1" ht="15">
      <c r="A129" s="225" t="s">
        <v>242</v>
      </c>
      <c r="B129" s="220">
        <v>44418</v>
      </c>
      <c r="C129" s="220"/>
      <c r="D129" s="121">
        <v>28</v>
      </c>
      <c r="E129" s="121"/>
      <c r="F129" s="222" t="s">
        <v>243</v>
      </c>
      <c r="G129" s="239">
        <v>6903.2</v>
      </c>
      <c r="H129" s="239"/>
      <c r="I129" s="240">
        <v>6903.2</v>
      </c>
      <c r="J129" s="239"/>
      <c r="K129" s="239"/>
      <c r="L129" s="119">
        <f t="shared" si="11"/>
        <v>6903.2</v>
      </c>
    </row>
    <row r="130" spans="1:13" s="26" customFormat="1" ht="15">
      <c r="A130" s="133" t="s">
        <v>31</v>
      </c>
      <c r="B130" s="139"/>
      <c r="C130" s="141"/>
      <c r="D130" s="142"/>
      <c r="E130" s="142"/>
      <c r="F130" s="136"/>
      <c r="G130" s="143">
        <f aca="true" t="shared" si="12" ref="G130:L130">SUM(G121:G129)</f>
        <v>31440.190000000002</v>
      </c>
      <c r="H130" s="143">
        <f t="shared" si="12"/>
        <v>10863.29</v>
      </c>
      <c r="I130" s="143">
        <f t="shared" si="12"/>
        <v>9776.9</v>
      </c>
      <c r="J130" s="256">
        <f t="shared" si="12"/>
        <v>0</v>
      </c>
      <c r="K130" s="143">
        <f t="shared" si="12"/>
        <v>21</v>
      </c>
      <c r="L130" s="143">
        <f t="shared" si="12"/>
        <v>20661.19</v>
      </c>
      <c r="M130" s="79">
        <f>SUM(H130:K130)</f>
        <v>20661.190000000002</v>
      </c>
    </row>
    <row r="131" spans="1:12" s="42" customFormat="1" ht="15">
      <c r="A131" s="144" t="s">
        <v>211</v>
      </c>
      <c r="B131" s="145"/>
      <c r="C131" s="145"/>
      <c r="D131" s="146"/>
      <c r="E131" s="146"/>
      <c r="F131" s="147"/>
      <c r="G131" s="148"/>
      <c r="H131" s="148"/>
      <c r="I131" s="149"/>
      <c r="J131" s="148"/>
      <c r="K131" s="148"/>
      <c r="L131" s="148"/>
    </row>
    <row r="132" spans="1:12" s="26" customFormat="1" ht="15">
      <c r="A132" s="150" t="s">
        <v>44</v>
      </c>
      <c r="B132" s="151">
        <v>41000</v>
      </c>
      <c r="C132" s="151"/>
      <c r="D132" s="152">
        <v>168</v>
      </c>
      <c r="E132" s="152">
        <f>D132-90</f>
        <v>78</v>
      </c>
      <c r="F132" s="153"/>
      <c r="G132" s="154">
        <f aca="true" t="shared" si="13" ref="G132:G143">E132*485</f>
        <v>37830</v>
      </c>
      <c r="H132" s="154">
        <v>0</v>
      </c>
      <c r="I132" s="155"/>
      <c r="J132" s="154">
        <v>-78</v>
      </c>
      <c r="K132" s="154">
        <v>168</v>
      </c>
      <c r="L132" s="154">
        <f>SUM(H132:K132)</f>
        <v>90</v>
      </c>
    </row>
    <row r="133" spans="1:12" s="26" customFormat="1" ht="15">
      <c r="A133" s="150" t="s">
        <v>45</v>
      </c>
      <c r="B133" s="151">
        <v>41973</v>
      </c>
      <c r="C133" s="151"/>
      <c r="D133" s="152">
        <v>1</v>
      </c>
      <c r="E133" s="152">
        <v>1</v>
      </c>
      <c r="F133" s="153" t="s">
        <v>46</v>
      </c>
      <c r="G133" s="154">
        <f t="shared" si="13"/>
        <v>485</v>
      </c>
      <c r="H133" s="154">
        <v>435</v>
      </c>
      <c r="I133" s="155"/>
      <c r="J133" s="154"/>
      <c r="K133" s="154"/>
      <c r="L133" s="154">
        <f aca="true" t="shared" si="14" ref="L133:L143">SUM(H133:K133)</f>
        <v>435</v>
      </c>
    </row>
    <row r="134" spans="1:12" s="26" customFormat="1" ht="15">
      <c r="A134" s="150" t="s">
        <v>45</v>
      </c>
      <c r="B134" s="151">
        <v>42215</v>
      </c>
      <c r="C134" s="151"/>
      <c r="D134" s="152">
        <v>1</v>
      </c>
      <c r="E134" s="152">
        <v>1</v>
      </c>
      <c r="F134" s="153" t="s">
        <v>47</v>
      </c>
      <c r="G134" s="154">
        <f t="shared" si="13"/>
        <v>485</v>
      </c>
      <c r="H134" s="154">
        <v>405</v>
      </c>
      <c r="I134" s="155"/>
      <c r="J134" s="154"/>
      <c r="K134" s="154"/>
      <c r="L134" s="154">
        <f t="shared" si="14"/>
        <v>405</v>
      </c>
    </row>
    <row r="135" spans="1:12" s="26" customFormat="1" ht="15">
      <c r="A135" s="150" t="s">
        <v>45</v>
      </c>
      <c r="B135" s="151">
        <v>42246</v>
      </c>
      <c r="C135" s="151"/>
      <c r="D135" s="152">
        <v>1</v>
      </c>
      <c r="E135" s="152">
        <v>1</v>
      </c>
      <c r="F135" s="153" t="s">
        <v>48</v>
      </c>
      <c r="G135" s="154">
        <f t="shared" si="13"/>
        <v>485</v>
      </c>
      <c r="H135" s="154">
        <v>584</v>
      </c>
      <c r="I135" s="155"/>
      <c r="J135" s="154"/>
      <c r="K135" s="154"/>
      <c r="L135" s="154">
        <f t="shared" si="14"/>
        <v>584</v>
      </c>
    </row>
    <row r="136" spans="1:12" s="26" customFormat="1" ht="15">
      <c r="A136" s="150" t="s">
        <v>45</v>
      </c>
      <c r="B136" s="151">
        <v>42786</v>
      </c>
      <c r="C136" s="151"/>
      <c r="D136" s="152">
        <v>1</v>
      </c>
      <c r="E136" s="152">
        <v>1</v>
      </c>
      <c r="F136" s="153" t="s">
        <v>84</v>
      </c>
      <c r="G136" s="154">
        <f t="shared" si="13"/>
        <v>485</v>
      </c>
      <c r="H136" s="154">
        <v>769.17</v>
      </c>
      <c r="I136" s="155"/>
      <c r="J136" s="154"/>
      <c r="K136" s="154"/>
      <c r="L136" s="154">
        <f t="shared" si="14"/>
        <v>769.17</v>
      </c>
    </row>
    <row r="137" spans="1:12" s="26" customFormat="1" ht="15">
      <c r="A137" s="150" t="s">
        <v>45</v>
      </c>
      <c r="B137" s="145">
        <v>43662</v>
      </c>
      <c r="C137" s="151"/>
      <c r="D137" s="152">
        <v>1</v>
      </c>
      <c r="E137" s="152">
        <v>1</v>
      </c>
      <c r="F137" s="153" t="s">
        <v>147</v>
      </c>
      <c r="G137" s="154">
        <f t="shared" si="13"/>
        <v>485</v>
      </c>
      <c r="H137" s="154">
        <v>445</v>
      </c>
      <c r="I137" s="154"/>
      <c r="J137" s="154"/>
      <c r="K137" s="154">
        <v>65</v>
      </c>
      <c r="L137" s="154">
        <f t="shared" si="14"/>
        <v>510</v>
      </c>
    </row>
    <row r="138" spans="1:12" s="26" customFormat="1" ht="15">
      <c r="A138" s="156" t="s">
        <v>45</v>
      </c>
      <c r="B138" s="157">
        <v>44057</v>
      </c>
      <c r="C138" s="157"/>
      <c r="D138" s="158">
        <v>1</v>
      </c>
      <c r="E138" s="158">
        <v>1</v>
      </c>
      <c r="F138" s="159" t="s">
        <v>160</v>
      </c>
      <c r="G138" s="154">
        <f t="shared" si="13"/>
        <v>485</v>
      </c>
      <c r="H138" s="160">
        <v>619</v>
      </c>
      <c r="I138" s="160"/>
      <c r="J138" s="160"/>
      <c r="K138" s="160">
        <v>77</v>
      </c>
      <c r="L138" s="154">
        <f t="shared" si="14"/>
        <v>696</v>
      </c>
    </row>
    <row r="139" spans="1:12" s="26" customFormat="1" ht="15">
      <c r="A139" s="156" t="s">
        <v>167</v>
      </c>
      <c r="B139" s="157">
        <v>44112</v>
      </c>
      <c r="C139" s="157"/>
      <c r="D139" s="158">
        <v>1</v>
      </c>
      <c r="E139" s="158">
        <v>1</v>
      </c>
      <c r="F139" s="159" t="s">
        <v>160</v>
      </c>
      <c r="G139" s="154">
        <f t="shared" si="13"/>
        <v>485</v>
      </c>
      <c r="H139" s="160">
        <v>482</v>
      </c>
      <c r="I139" s="160"/>
      <c r="J139" s="160"/>
      <c r="K139" s="160">
        <f>108</f>
        <v>108</v>
      </c>
      <c r="L139" s="154">
        <f>SUM(H139:K139)</f>
        <v>590</v>
      </c>
    </row>
    <row r="140" spans="1:12" s="26" customFormat="1" ht="15">
      <c r="A140" s="156" t="s">
        <v>167</v>
      </c>
      <c r="B140" s="157">
        <v>44145</v>
      </c>
      <c r="C140" s="157"/>
      <c r="D140" s="158">
        <v>1</v>
      </c>
      <c r="E140" s="158">
        <v>1</v>
      </c>
      <c r="F140" s="159" t="s">
        <v>84</v>
      </c>
      <c r="G140" s="154">
        <f t="shared" si="13"/>
        <v>485</v>
      </c>
      <c r="H140" s="160">
        <v>241</v>
      </c>
      <c r="I140" s="160"/>
      <c r="J140" s="160"/>
      <c r="K140" s="160">
        <v>68</v>
      </c>
      <c r="L140" s="154">
        <f>SUM(H140:K140)</f>
        <v>309</v>
      </c>
    </row>
    <row r="141" spans="1:12" s="26" customFormat="1" ht="15">
      <c r="A141" s="156" t="s">
        <v>45</v>
      </c>
      <c r="B141" s="157">
        <v>44418</v>
      </c>
      <c r="C141" s="157"/>
      <c r="D141" s="158">
        <v>1</v>
      </c>
      <c r="E141" s="158">
        <v>1</v>
      </c>
      <c r="F141" s="159" t="s">
        <v>246</v>
      </c>
      <c r="G141" s="154">
        <f t="shared" si="13"/>
        <v>485</v>
      </c>
      <c r="H141" s="160"/>
      <c r="I141" s="160">
        <v>485</v>
      </c>
      <c r="J141" s="160"/>
      <c r="K141" s="160"/>
      <c r="L141" s="154">
        <f t="shared" si="14"/>
        <v>485</v>
      </c>
    </row>
    <row r="142" spans="1:12" s="26" customFormat="1" ht="15">
      <c r="A142" s="156" t="s">
        <v>45</v>
      </c>
      <c r="B142" s="157">
        <v>44531</v>
      </c>
      <c r="C142" s="157"/>
      <c r="D142" s="158">
        <v>1</v>
      </c>
      <c r="E142" s="158">
        <v>1</v>
      </c>
      <c r="F142" s="159" t="s">
        <v>246</v>
      </c>
      <c r="G142" s="154">
        <f t="shared" si="13"/>
        <v>485</v>
      </c>
      <c r="H142" s="160"/>
      <c r="I142" s="160">
        <v>426</v>
      </c>
      <c r="J142" s="160"/>
      <c r="K142" s="160"/>
      <c r="L142" s="154">
        <f t="shared" si="14"/>
        <v>426</v>
      </c>
    </row>
    <row r="143" spans="1:12" s="26" customFormat="1" ht="15">
      <c r="A143" s="156" t="s">
        <v>248</v>
      </c>
      <c r="B143" s="157">
        <v>44635</v>
      </c>
      <c r="C143" s="157"/>
      <c r="D143" s="158">
        <v>1</v>
      </c>
      <c r="E143" s="158">
        <v>1</v>
      </c>
      <c r="F143" s="159"/>
      <c r="G143" s="154">
        <f t="shared" si="13"/>
        <v>485</v>
      </c>
      <c r="H143" s="160"/>
      <c r="I143" s="160">
        <v>613.6</v>
      </c>
      <c r="J143" s="160"/>
      <c r="K143" s="160"/>
      <c r="L143" s="154">
        <f t="shared" si="14"/>
        <v>613.6</v>
      </c>
    </row>
    <row r="144" spans="1:13" s="26" customFormat="1" ht="15">
      <c r="A144" s="144" t="s">
        <v>31</v>
      </c>
      <c r="B144" s="151"/>
      <c r="C144" s="151"/>
      <c r="D144" s="161">
        <f>SUM(D132:D143)</f>
        <v>179</v>
      </c>
      <c r="E144" s="161">
        <f aca="true" t="shared" si="15" ref="E144:L144">SUM(E132:E143)</f>
        <v>89</v>
      </c>
      <c r="F144" s="161">
        <f t="shared" si="15"/>
        <v>0</v>
      </c>
      <c r="G144" s="161">
        <f t="shared" si="15"/>
        <v>43165</v>
      </c>
      <c r="H144" s="161">
        <f t="shared" si="15"/>
        <v>3980.17</v>
      </c>
      <c r="I144" s="161">
        <f t="shared" si="15"/>
        <v>1524.6</v>
      </c>
      <c r="J144" s="161">
        <f t="shared" si="15"/>
        <v>-78</v>
      </c>
      <c r="K144" s="161">
        <f t="shared" si="15"/>
        <v>486</v>
      </c>
      <c r="L144" s="161">
        <f t="shared" si="15"/>
        <v>5912.77</v>
      </c>
      <c r="M144" s="79">
        <f>SUM(H144:K144)</f>
        <v>5912.77</v>
      </c>
    </row>
    <row r="145" spans="1:12" s="26" customFormat="1" ht="15">
      <c r="A145" s="162" t="s">
        <v>49</v>
      </c>
      <c r="B145" s="163"/>
      <c r="C145" s="163"/>
      <c r="D145" s="12"/>
      <c r="E145" s="12"/>
      <c r="F145" s="164"/>
      <c r="G145" s="165"/>
      <c r="H145" s="165"/>
      <c r="I145" s="166"/>
      <c r="J145" s="165"/>
      <c r="K145" s="165"/>
      <c r="L145" s="165"/>
    </row>
    <row r="146" spans="1:12" s="26" customFormat="1" ht="15">
      <c r="A146" s="167" t="s">
        <v>49</v>
      </c>
      <c r="B146" s="163">
        <v>41000</v>
      </c>
      <c r="C146" s="163"/>
      <c r="D146" s="12">
        <v>83</v>
      </c>
      <c r="E146" s="12">
        <f>D146-83</f>
        <v>0</v>
      </c>
      <c r="F146" s="164" t="s">
        <v>50</v>
      </c>
      <c r="G146" s="165"/>
      <c r="H146" s="165">
        <v>0</v>
      </c>
      <c r="I146" s="166"/>
      <c r="J146" s="165">
        <v>-83</v>
      </c>
      <c r="K146" s="165">
        <v>83</v>
      </c>
      <c r="L146" s="165">
        <f>SUM(H146:K146)</f>
        <v>0</v>
      </c>
    </row>
    <row r="147" spans="1:12" s="26" customFormat="1" ht="15">
      <c r="A147" s="167" t="s">
        <v>49</v>
      </c>
      <c r="B147" s="163">
        <v>41157</v>
      </c>
      <c r="C147" s="163"/>
      <c r="D147" s="12">
        <v>3</v>
      </c>
      <c r="E147" s="12">
        <f>D147-3</f>
        <v>0</v>
      </c>
      <c r="F147" s="164" t="s">
        <v>50</v>
      </c>
      <c r="G147" s="165"/>
      <c r="H147" s="165">
        <v>695</v>
      </c>
      <c r="I147" s="166"/>
      <c r="J147" s="165">
        <v>-695</v>
      </c>
      <c r="K147" s="165"/>
      <c r="L147" s="165">
        <f aca="true" t="shared" si="16" ref="L147:L174">SUM(H147:K147)</f>
        <v>0</v>
      </c>
    </row>
    <row r="148" spans="1:12" s="26" customFormat="1" ht="15">
      <c r="A148" s="167" t="s">
        <v>49</v>
      </c>
      <c r="B148" s="163">
        <v>41000</v>
      </c>
      <c r="C148" s="163"/>
      <c r="D148" s="12">
        <v>1</v>
      </c>
      <c r="E148" s="12">
        <f>1-1</f>
        <v>0</v>
      </c>
      <c r="F148" s="164" t="s">
        <v>50</v>
      </c>
      <c r="G148" s="165"/>
      <c r="H148" s="165">
        <v>240</v>
      </c>
      <c r="I148" s="166"/>
      <c r="J148" s="165">
        <v>-240</v>
      </c>
      <c r="K148" s="165"/>
      <c r="L148" s="165">
        <f t="shared" si="16"/>
        <v>0</v>
      </c>
    </row>
    <row r="149" spans="1:12" s="26" customFormat="1" ht="15">
      <c r="A149" s="167" t="s">
        <v>49</v>
      </c>
      <c r="B149" s="163">
        <v>41484</v>
      </c>
      <c r="C149" s="163"/>
      <c r="D149" s="12">
        <v>15</v>
      </c>
      <c r="E149" s="12">
        <f>15-15</f>
        <v>0</v>
      </c>
      <c r="F149" s="164" t="s">
        <v>50</v>
      </c>
      <c r="G149" s="165"/>
      <c r="H149" s="165">
        <v>675</v>
      </c>
      <c r="I149" s="166"/>
      <c r="J149" s="165">
        <v>-675</v>
      </c>
      <c r="K149" s="165"/>
      <c r="L149" s="165">
        <f t="shared" si="16"/>
        <v>0</v>
      </c>
    </row>
    <row r="150" spans="1:12" s="26" customFormat="1" ht="15">
      <c r="A150" s="167" t="s">
        <v>49</v>
      </c>
      <c r="B150" s="163">
        <v>41516</v>
      </c>
      <c r="C150" s="163"/>
      <c r="D150" s="12">
        <v>8</v>
      </c>
      <c r="E150" s="12">
        <f>8-8</f>
        <v>0</v>
      </c>
      <c r="F150" s="164" t="s">
        <v>50</v>
      </c>
      <c r="G150" s="165"/>
      <c r="H150" s="165">
        <v>1752</v>
      </c>
      <c r="I150" s="166"/>
      <c r="J150" s="165">
        <v>-1752</v>
      </c>
      <c r="K150" s="165"/>
      <c r="L150" s="165">
        <f t="shared" si="16"/>
        <v>0</v>
      </c>
    </row>
    <row r="151" spans="1:12" s="26" customFormat="1" ht="15">
      <c r="A151" s="167" t="s">
        <v>49</v>
      </c>
      <c r="B151" s="163">
        <v>41683</v>
      </c>
      <c r="C151" s="163"/>
      <c r="D151" s="12">
        <v>31</v>
      </c>
      <c r="E151" s="12">
        <f>D151-15</f>
        <v>16</v>
      </c>
      <c r="F151" s="164" t="s">
        <v>50</v>
      </c>
      <c r="G151" s="165">
        <f aca="true" t="shared" si="17" ref="G151:G174">300*E151</f>
        <v>4800</v>
      </c>
      <c r="H151" s="165">
        <v>3869</v>
      </c>
      <c r="I151" s="166"/>
      <c r="J151" s="165">
        <f>(H151/31)*E151-H151</f>
        <v>-1872.0967741935483</v>
      </c>
      <c r="K151" s="165"/>
      <c r="L151" s="165">
        <f>SUM(H151:K151)</f>
        <v>1996.9032258064517</v>
      </c>
    </row>
    <row r="152" spans="1:12" s="26" customFormat="1" ht="15">
      <c r="A152" s="167" t="s">
        <v>49</v>
      </c>
      <c r="B152" s="163">
        <v>41751</v>
      </c>
      <c r="C152" s="163"/>
      <c r="D152" s="12">
        <v>5</v>
      </c>
      <c r="E152" s="12">
        <f aca="true" t="shared" si="18" ref="E152:E172">D152</f>
        <v>5</v>
      </c>
      <c r="F152" s="164" t="s">
        <v>50</v>
      </c>
      <c r="G152" s="165">
        <f t="shared" si="17"/>
        <v>1500</v>
      </c>
      <c r="H152" s="165">
        <v>175</v>
      </c>
      <c r="I152" s="166"/>
      <c r="J152" s="165"/>
      <c r="K152" s="165"/>
      <c r="L152" s="165">
        <f t="shared" si="16"/>
        <v>175</v>
      </c>
    </row>
    <row r="153" spans="1:12" s="26" customFormat="1" ht="15">
      <c r="A153" s="167" t="s">
        <v>49</v>
      </c>
      <c r="B153" s="163">
        <v>41779</v>
      </c>
      <c r="C153" s="163"/>
      <c r="D153" s="12">
        <v>25</v>
      </c>
      <c r="E153" s="12">
        <f t="shared" si="18"/>
        <v>25</v>
      </c>
      <c r="F153" s="164" t="s">
        <v>50</v>
      </c>
      <c r="G153" s="165">
        <f t="shared" si="17"/>
        <v>7500</v>
      </c>
      <c r="H153" s="165">
        <v>2555</v>
      </c>
      <c r="I153" s="166"/>
      <c r="J153" s="165"/>
      <c r="K153" s="165"/>
      <c r="L153" s="165">
        <f t="shared" si="16"/>
        <v>2555</v>
      </c>
    </row>
    <row r="154" spans="1:12" s="26" customFormat="1" ht="15">
      <c r="A154" s="167" t="s">
        <v>49</v>
      </c>
      <c r="B154" s="163">
        <v>42048</v>
      </c>
      <c r="C154" s="163"/>
      <c r="D154" s="12">
        <v>25</v>
      </c>
      <c r="E154" s="12">
        <f t="shared" si="18"/>
        <v>25</v>
      </c>
      <c r="F154" s="164" t="s">
        <v>50</v>
      </c>
      <c r="G154" s="165">
        <f t="shared" si="17"/>
        <v>7500</v>
      </c>
      <c r="H154" s="165">
        <v>2803</v>
      </c>
      <c r="I154" s="166"/>
      <c r="J154" s="165"/>
      <c r="K154" s="165"/>
      <c r="L154" s="165">
        <f t="shared" si="16"/>
        <v>2803</v>
      </c>
    </row>
    <row r="155" spans="1:12" s="26" customFormat="1" ht="15">
      <c r="A155" s="167" t="s">
        <v>49</v>
      </c>
      <c r="B155" s="163">
        <v>42241</v>
      </c>
      <c r="C155" s="163"/>
      <c r="D155" s="12">
        <v>20</v>
      </c>
      <c r="E155" s="12">
        <f t="shared" si="18"/>
        <v>20</v>
      </c>
      <c r="F155" s="164" t="s">
        <v>50</v>
      </c>
      <c r="G155" s="165">
        <f t="shared" si="17"/>
        <v>6000</v>
      </c>
      <c r="H155" s="165">
        <v>3380</v>
      </c>
      <c r="I155" s="166"/>
      <c r="J155" s="165"/>
      <c r="K155" s="165"/>
      <c r="L155" s="165">
        <f t="shared" si="16"/>
        <v>3380</v>
      </c>
    </row>
    <row r="156" spans="1:12" s="26" customFormat="1" ht="15">
      <c r="A156" s="167" t="s">
        <v>49</v>
      </c>
      <c r="B156" s="163">
        <v>42438</v>
      </c>
      <c r="C156" s="163"/>
      <c r="D156" s="12">
        <v>18</v>
      </c>
      <c r="E156" s="12">
        <f t="shared" si="18"/>
        <v>18</v>
      </c>
      <c r="F156" s="164" t="s">
        <v>50</v>
      </c>
      <c r="G156" s="165">
        <f t="shared" si="17"/>
        <v>5400</v>
      </c>
      <c r="H156" s="165">
        <v>2574</v>
      </c>
      <c r="I156" s="166"/>
      <c r="J156" s="165"/>
      <c r="K156" s="165"/>
      <c r="L156" s="165">
        <f t="shared" si="16"/>
        <v>2574</v>
      </c>
    </row>
    <row r="157" spans="1:12" s="26" customFormat="1" ht="15">
      <c r="A157" s="167" t="s">
        <v>49</v>
      </c>
      <c r="B157" s="163">
        <v>42542</v>
      </c>
      <c r="C157" s="163"/>
      <c r="D157" s="12">
        <v>30</v>
      </c>
      <c r="E157" s="12">
        <f t="shared" si="18"/>
        <v>30</v>
      </c>
      <c r="F157" s="164" t="s">
        <v>50</v>
      </c>
      <c r="G157" s="165">
        <f t="shared" si="17"/>
        <v>9000</v>
      </c>
      <c r="H157" s="165">
        <v>6270</v>
      </c>
      <c r="I157" s="166"/>
      <c r="J157" s="165"/>
      <c r="K157" s="165"/>
      <c r="L157" s="165">
        <f t="shared" si="16"/>
        <v>6270</v>
      </c>
    </row>
    <row r="158" spans="1:12" s="26" customFormat="1" ht="15">
      <c r="A158" s="167" t="s">
        <v>49</v>
      </c>
      <c r="B158" s="163">
        <v>42600</v>
      </c>
      <c r="C158" s="163"/>
      <c r="D158" s="12">
        <v>30</v>
      </c>
      <c r="E158" s="12">
        <f t="shared" si="18"/>
        <v>30</v>
      </c>
      <c r="F158" s="164" t="s">
        <v>50</v>
      </c>
      <c r="G158" s="165">
        <f t="shared" si="17"/>
        <v>9000</v>
      </c>
      <c r="H158" s="165">
        <v>4290</v>
      </c>
      <c r="I158" s="166"/>
      <c r="J158" s="165"/>
      <c r="K158" s="165"/>
      <c r="L158" s="165">
        <f t="shared" si="16"/>
        <v>4290</v>
      </c>
    </row>
    <row r="159" spans="1:12" s="26" customFormat="1" ht="15">
      <c r="A159" s="167" t="s">
        <v>49</v>
      </c>
      <c r="B159" s="163">
        <v>42772</v>
      </c>
      <c r="C159" s="163"/>
      <c r="D159" s="12">
        <v>24</v>
      </c>
      <c r="E159" s="12">
        <f t="shared" si="18"/>
        <v>24</v>
      </c>
      <c r="F159" s="164" t="s">
        <v>50</v>
      </c>
      <c r="G159" s="165">
        <f t="shared" si="17"/>
        <v>7200</v>
      </c>
      <c r="H159" s="165">
        <v>4776</v>
      </c>
      <c r="I159" s="166"/>
      <c r="J159" s="165"/>
      <c r="K159" s="165"/>
      <c r="L159" s="165">
        <f t="shared" si="16"/>
        <v>4776</v>
      </c>
    </row>
    <row r="160" spans="1:12" s="26" customFormat="1" ht="15">
      <c r="A160" s="167" t="s">
        <v>49</v>
      </c>
      <c r="B160" s="163">
        <v>42779</v>
      </c>
      <c r="C160" s="163"/>
      <c r="D160" s="12">
        <v>24</v>
      </c>
      <c r="E160" s="12">
        <f t="shared" si="18"/>
        <v>24</v>
      </c>
      <c r="F160" s="164" t="s">
        <v>50</v>
      </c>
      <c r="G160" s="165">
        <f t="shared" si="17"/>
        <v>7200</v>
      </c>
      <c r="H160" s="165">
        <v>4776</v>
      </c>
      <c r="I160" s="166"/>
      <c r="J160" s="165"/>
      <c r="K160" s="165"/>
      <c r="L160" s="165">
        <f t="shared" si="16"/>
        <v>4776</v>
      </c>
    </row>
    <row r="161" spans="1:12" s="26" customFormat="1" ht="15">
      <c r="A161" s="167" t="s">
        <v>49</v>
      </c>
      <c r="B161" s="163">
        <v>42793</v>
      </c>
      <c r="C161" s="163"/>
      <c r="D161" s="12">
        <v>27</v>
      </c>
      <c r="E161" s="12">
        <f t="shared" si="18"/>
        <v>27</v>
      </c>
      <c r="F161" s="164" t="s">
        <v>50</v>
      </c>
      <c r="G161" s="165">
        <f t="shared" si="17"/>
        <v>8100</v>
      </c>
      <c r="H161" s="165">
        <v>5373</v>
      </c>
      <c r="I161" s="166"/>
      <c r="J161" s="165"/>
      <c r="K161" s="165"/>
      <c r="L161" s="165">
        <f t="shared" si="16"/>
        <v>5373</v>
      </c>
    </row>
    <row r="162" spans="1:12" s="26" customFormat="1" ht="15">
      <c r="A162" s="167" t="s">
        <v>49</v>
      </c>
      <c r="B162" s="244">
        <v>42874</v>
      </c>
      <c r="C162" s="163"/>
      <c r="D162" s="12">
        <v>24</v>
      </c>
      <c r="E162" s="12">
        <f t="shared" si="18"/>
        <v>24</v>
      </c>
      <c r="F162" s="164" t="s">
        <v>50</v>
      </c>
      <c r="G162" s="165">
        <f t="shared" si="17"/>
        <v>7200</v>
      </c>
      <c r="H162" s="165">
        <v>4824</v>
      </c>
      <c r="I162" s="166"/>
      <c r="J162" s="165"/>
      <c r="K162" s="165"/>
      <c r="L162" s="165">
        <f t="shared" si="16"/>
        <v>4824</v>
      </c>
    </row>
    <row r="163" spans="1:12" s="26" customFormat="1" ht="15">
      <c r="A163" s="167" t="s">
        <v>49</v>
      </c>
      <c r="B163" s="244">
        <v>42943</v>
      </c>
      <c r="C163" s="163"/>
      <c r="D163" s="12">
        <v>15</v>
      </c>
      <c r="E163" s="12">
        <f t="shared" si="18"/>
        <v>15</v>
      </c>
      <c r="F163" s="164" t="s">
        <v>50</v>
      </c>
      <c r="G163" s="165">
        <f t="shared" si="17"/>
        <v>4500</v>
      </c>
      <c r="H163" s="165">
        <v>3015</v>
      </c>
      <c r="I163" s="166"/>
      <c r="J163" s="165"/>
      <c r="K163" s="165"/>
      <c r="L163" s="165">
        <f t="shared" si="16"/>
        <v>3015</v>
      </c>
    </row>
    <row r="164" spans="1:12" s="26" customFormat="1" ht="15">
      <c r="A164" s="167" t="s">
        <v>49</v>
      </c>
      <c r="B164" s="244">
        <v>43028</v>
      </c>
      <c r="C164" s="163"/>
      <c r="D164" s="12">
        <v>30</v>
      </c>
      <c r="E164" s="12">
        <f t="shared" si="18"/>
        <v>30</v>
      </c>
      <c r="F164" s="164" t="s">
        <v>50</v>
      </c>
      <c r="G164" s="165">
        <f t="shared" si="17"/>
        <v>9000</v>
      </c>
      <c r="H164" s="165">
        <v>6030</v>
      </c>
      <c r="I164" s="166"/>
      <c r="J164" s="165"/>
      <c r="K164" s="165"/>
      <c r="L164" s="165">
        <f t="shared" si="16"/>
        <v>6030</v>
      </c>
    </row>
    <row r="165" spans="1:12" s="26" customFormat="1" ht="15">
      <c r="A165" s="167" t="s">
        <v>49</v>
      </c>
      <c r="B165" s="244">
        <v>43248</v>
      </c>
      <c r="C165" s="163"/>
      <c r="D165" s="12">
        <v>20</v>
      </c>
      <c r="E165" s="12">
        <f t="shared" si="18"/>
        <v>20</v>
      </c>
      <c r="F165" s="164" t="s">
        <v>50</v>
      </c>
      <c r="G165" s="165">
        <f t="shared" si="17"/>
        <v>6000</v>
      </c>
      <c r="H165" s="165">
        <v>4020</v>
      </c>
      <c r="I165" s="165"/>
      <c r="J165" s="165"/>
      <c r="K165" s="165"/>
      <c r="L165" s="165">
        <f t="shared" si="16"/>
        <v>4020</v>
      </c>
    </row>
    <row r="166" spans="1:12" s="26" customFormat="1" ht="15">
      <c r="A166" s="167" t="s">
        <v>49</v>
      </c>
      <c r="B166" s="244">
        <v>43335</v>
      </c>
      <c r="C166" s="163"/>
      <c r="D166" s="12">
        <v>25</v>
      </c>
      <c r="E166" s="12">
        <f t="shared" si="18"/>
        <v>25</v>
      </c>
      <c r="F166" s="164" t="s">
        <v>50</v>
      </c>
      <c r="G166" s="165">
        <f t="shared" si="17"/>
        <v>7500</v>
      </c>
      <c r="H166" s="165">
        <v>5025</v>
      </c>
      <c r="I166" s="165"/>
      <c r="J166" s="165"/>
      <c r="K166" s="165"/>
      <c r="L166" s="165">
        <f t="shared" si="16"/>
        <v>5025</v>
      </c>
    </row>
    <row r="167" spans="1:12" s="26" customFormat="1" ht="15">
      <c r="A167" s="167" t="s">
        <v>49</v>
      </c>
      <c r="B167" s="244">
        <v>43433</v>
      </c>
      <c r="C167" s="163"/>
      <c r="D167" s="12">
        <v>25</v>
      </c>
      <c r="E167" s="12">
        <f t="shared" si="18"/>
        <v>25</v>
      </c>
      <c r="F167" s="164" t="s">
        <v>50</v>
      </c>
      <c r="G167" s="165">
        <f t="shared" si="17"/>
        <v>7500</v>
      </c>
      <c r="H167" s="165">
        <v>5025</v>
      </c>
      <c r="I167" s="165"/>
      <c r="J167" s="165"/>
      <c r="K167" s="165"/>
      <c r="L167" s="165">
        <f t="shared" si="16"/>
        <v>5025</v>
      </c>
    </row>
    <row r="168" spans="1:12" s="26" customFormat="1" ht="15">
      <c r="A168" s="167" t="s">
        <v>49</v>
      </c>
      <c r="B168" s="244">
        <v>44006</v>
      </c>
      <c r="C168" s="163"/>
      <c r="D168" s="12">
        <v>12</v>
      </c>
      <c r="E168" s="12">
        <f t="shared" si="18"/>
        <v>12</v>
      </c>
      <c r="F168" s="164" t="s">
        <v>50</v>
      </c>
      <c r="G168" s="165">
        <f t="shared" si="17"/>
        <v>3600</v>
      </c>
      <c r="H168" s="165">
        <v>2412</v>
      </c>
      <c r="I168" s="165"/>
      <c r="J168" s="165"/>
      <c r="K168" s="165"/>
      <c r="L168" s="165">
        <f t="shared" si="16"/>
        <v>2412</v>
      </c>
    </row>
    <row r="169" spans="1:12" s="26" customFormat="1" ht="15">
      <c r="A169" s="167" t="s">
        <v>49</v>
      </c>
      <c r="B169" s="244">
        <v>43222</v>
      </c>
      <c r="C169" s="163"/>
      <c r="D169" s="12">
        <v>12</v>
      </c>
      <c r="E169" s="12">
        <f t="shared" si="18"/>
        <v>12</v>
      </c>
      <c r="F169" s="164" t="s">
        <v>50</v>
      </c>
      <c r="G169" s="165">
        <f t="shared" si="17"/>
        <v>3600</v>
      </c>
      <c r="H169" s="165">
        <v>2412</v>
      </c>
      <c r="I169" s="165"/>
      <c r="J169" s="165"/>
      <c r="K169" s="165"/>
      <c r="L169" s="165">
        <f t="shared" si="16"/>
        <v>2412</v>
      </c>
    </row>
    <row r="170" spans="1:12" s="26" customFormat="1" ht="15">
      <c r="A170" s="167" t="s">
        <v>49</v>
      </c>
      <c r="B170" s="244">
        <v>44112</v>
      </c>
      <c r="C170" s="163"/>
      <c r="D170" s="12">
        <v>10</v>
      </c>
      <c r="E170" s="12">
        <f t="shared" si="18"/>
        <v>10</v>
      </c>
      <c r="F170" s="164" t="s">
        <v>50</v>
      </c>
      <c r="G170" s="165">
        <f t="shared" si="17"/>
        <v>3000</v>
      </c>
      <c r="H170" s="165">
        <v>2010</v>
      </c>
      <c r="I170" s="165"/>
      <c r="J170" s="165"/>
      <c r="K170" s="165"/>
      <c r="L170" s="165">
        <f t="shared" si="16"/>
        <v>2010</v>
      </c>
    </row>
    <row r="171" spans="1:12" s="26" customFormat="1" ht="15">
      <c r="A171" s="167" t="s">
        <v>49</v>
      </c>
      <c r="B171" s="244">
        <v>44112</v>
      </c>
      <c r="C171" s="163"/>
      <c r="D171" s="12">
        <v>6</v>
      </c>
      <c r="E171" s="12">
        <f t="shared" si="18"/>
        <v>6</v>
      </c>
      <c r="F171" s="164" t="s">
        <v>50</v>
      </c>
      <c r="G171" s="165">
        <f t="shared" si="17"/>
        <v>1800</v>
      </c>
      <c r="H171" s="165">
        <v>2249.7</v>
      </c>
      <c r="I171" s="165"/>
      <c r="J171" s="165"/>
      <c r="K171" s="165"/>
      <c r="L171" s="165">
        <f t="shared" si="16"/>
        <v>2249.7</v>
      </c>
    </row>
    <row r="172" spans="1:12" s="26" customFormat="1" ht="15">
      <c r="A172" s="167" t="s">
        <v>49</v>
      </c>
      <c r="B172" s="244">
        <v>44202</v>
      </c>
      <c r="C172" s="163"/>
      <c r="D172" s="12">
        <v>3</v>
      </c>
      <c r="E172" s="12">
        <f t="shared" si="18"/>
        <v>3</v>
      </c>
      <c r="F172" s="164" t="s">
        <v>84</v>
      </c>
      <c r="G172" s="165">
        <f t="shared" si="17"/>
        <v>900</v>
      </c>
      <c r="H172" s="165">
        <v>2109.85</v>
      </c>
      <c r="I172" s="165"/>
      <c r="J172" s="165"/>
      <c r="K172" s="165"/>
      <c r="L172" s="165">
        <f t="shared" si="16"/>
        <v>2109.85</v>
      </c>
    </row>
    <row r="173" spans="1:12" s="26" customFormat="1" ht="15">
      <c r="A173" s="167" t="s">
        <v>240</v>
      </c>
      <c r="B173" s="244">
        <v>44295</v>
      </c>
      <c r="C173" s="163"/>
      <c r="D173" s="12">
        <v>10</v>
      </c>
      <c r="E173" s="12">
        <v>10</v>
      </c>
      <c r="F173" s="164" t="s">
        <v>50</v>
      </c>
      <c r="G173" s="165">
        <f t="shared" si="17"/>
        <v>3000</v>
      </c>
      <c r="H173" s="165"/>
      <c r="I173" s="165">
        <v>2230</v>
      </c>
      <c r="J173" s="165"/>
      <c r="K173" s="165"/>
      <c r="L173" s="165">
        <f t="shared" si="16"/>
        <v>2230</v>
      </c>
    </row>
    <row r="174" spans="1:12" s="26" customFormat="1" ht="15">
      <c r="A174" s="167" t="s">
        <v>240</v>
      </c>
      <c r="B174" s="244">
        <v>44551</v>
      </c>
      <c r="C174" s="163"/>
      <c r="D174" s="12">
        <v>15</v>
      </c>
      <c r="E174" s="12">
        <v>15</v>
      </c>
      <c r="F174" s="164" t="s">
        <v>272</v>
      </c>
      <c r="G174" s="165">
        <f t="shared" si="17"/>
        <v>4500</v>
      </c>
      <c r="H174" s="165"/>
      <c r="I174" s="165">
        <v>4255</v>
      </c>
      <c r="J174" s="165"/>
      <c r="K174" s="165"/>
      <c r="L174" s="165">
        <f t="shared" si="16"/>
        <v>4255</v>
      </c>
    </row>
    <row r="175" spans="1:13" s="26" customFormat="1" ht="15">
      <c r="A175" s="162" t="s">
        <v>31</v>
      </c>
      <c r="B175" s="163"/>
      <c r="C175" s="163"/>
      <c r="D175" s="17">
        <f>SUM(D146:D174)</f>
        <v>576</v>
      </c>
      <c r="E175" s="17">
        <f>SUM(E146:E174)</f>
        <v>451</v>
      </c>
      <c r="F175" s="164"/>
      <c r="G175" s="8">
        <f aca="true" t="shared" si="19" ref="G175:L175">SUM(G146:G174)</f>
        <v>135300</v>
      </c>
      <c r="H175" s="8">
        <f t="shared" si="19"/>
        <v>83335.55</v>
      </c>
      <c r="I175" s="8">
        <f>SUM(I146:I174)</f>
        <v>6485</v>
      </c>
      <c r="J175" s="8">
        <f t="shared" si="19"/>
        <v>-5317.096774193548</v>
      </c>
      <c r="K175" s="8">
        <f t="shared" si="19"/>
        <v>83</v>
      </c>
      <c r="L175" s="8">
        <f t="shared" si="19"/>
        <v>84586.45322580646</v>
      </c>
      <c r="M175" s="79">
        <f>SUM(H175:K175)</f>
        <v>84586.45322580646</v>
      </c>
    </row>
    <row r="176" spans="1:12" s="42" customFormat="1" ht="15">
      <c r="A176" s="108" t="s">
        <v>68</v>
      </c>
      <c r="B176" s="214"/>
      <c r="C176" s="214"/>
      <c r="D176" s="215"/>
      <c r="E176" s="215"/>
      <c r="F176" s="216"/>
      <c r="G176" s="217"/>
      <c r="H176" s="217"/>
      <c r="I176" s="218"/>
      <c r="J176" s="217"/>
      <c r="K176" s="217"/>
      <c r="L176" s="217"/>
    </row>
    <row r="177" spans="1:12" s="26" customFormat="1" ht="15">
      <c r="A177" s="114" t="s">
        <v>37</v>
      </c>
      <c r="B177" s="109">
        <v>41000</v>
      </c>
      <c r="C177" s="109"/>
      <c r="D177" s="110">
        <v>37</v>
      </c>
      <c r="E177" s="110">
        <f>D177-11</f>
        <v>26</v>
      </c>
      <c r="F177" s="111" t="s">
        <v>50</v>
      </c>
      <c r="G177" s="112">
        <f>E177*4500</f>
        <v>117000</v>
      </c>
      <c r="H177" s="112">
        <v>0</v>
      </c>
      <c r="I177" s="113"/>
      <c r="J177" s="112">
        <v>-11</v>
      </c>
      <c r="K177" s="112">
        <v>37</v>
      </c>
      <c r="L177" s="112">
        <f>SUM(H177:K177)</f>
        <v>26</v>
      </c>
    </row>
    <row r="178" spans="1:12" s="26" customFormat="1" ht="15">
      <c r="A178" s="114" t="s">
        <v>69</v>
      </c>
      <c r="B178" s="109">
        <v>41333</v>
      </c>
      <c r="C178" s="109"/>
      <c r="D178" s="110">
        <v>1</v>
      </c>
      <c r="E178" s="110">
        <v>1</v>
      </c>
      <c r="F178" s="111" t="s">
        <v>70</v>
      </c>
      <c r="G178" s="112">
        <v>4819.5</v>
      </c>
      <c r="H178" s="112">
        <v>4819.5</v>
      </c>
      <c r="I178" s="113"/>
      <c r="J178" s="112"/>
      <c r="K178" s="112"/>
      <c r="L178" s="112">
        <f aca="true" t="shared" si="20" ref="L178:L193">SUM(H178:K178)</f>
        <v>4819.5</v>
      </c>
    </row>
    <row r="179" spans="1:12" s="26" customFormat="1" ht="15">
      <c r="A179" s="114" t="s">
        <v>69</v>
      </c>
      <c r="B179" s="109">
        <v>41333</v>
      </c>
      <c r="C179" s="109"/>
      <c r="D179" s="110">
        <v>1</v>
      </c>
      <c r="E179" s="110">
        <v>1</v>
      </c>
      <c r="F179" s="111" t="s">
        <v>71</v>
      </c>
      <c r="G179" s="112">
        <v>4819.5</v>
      </c>
      <c r="H179" s="112">
        <v>4819.5</v>
      </c>
      <c r="I179" s="113"/>
      <c r="J179" s="112"/>
      <c r="K179" s="112"/>
      <c r="L179" s="112">
        <f t="shared" si="20"/>
        <v>4819.5</v>
      </c>
    </row>
    <row r="180" spans="1:12" s="26" customFormat="1" ht="15">
      <c r="A180" s="114" t="s">
        <v>69</v>
      </c>
      <c r="B180" s="109">
        <v>41333</v>
      </c>
      <c r="C180" s="109"/>
      <c r="D180" s="110">
        <v>1</v>
      </c>
      <c r="E180" s="110">
        <v>1</v>
      </c>
      <c r="F180" s="111" t="s">
        <v>71</v>
      </c>
      <c r="G180" s="112">
        <v>4819.5</v>
      </c>
      <c r="H180" s="112">
        <v>4819.5</v>
      </c>
      <c r="I180" s="113"/>
      <c r="J180" s="112"/>
      <c r="K180" s="112"/>
      <c r="L180" s="112">
        <f t="shared" si="20"/>
        <v>4819.5</v>
      </c>
    </row>
    <row r="181" spans="1:12" s="26" customFormat="1" ht="15">
      <c r="A181" s="114" t="s">
        <v>69</v>
      </c>
      <c r="B181" s="109">
        <v>42286</v>
      </c>
      <c r="C181" s="109"/>
      <c r="D181" s="110">
        <v>1</v>
      </c>
      <c r="E181" s="110">
        <v>1</v>
      </c>
      <c r="F181" s="111" t="s">
        <v>72</v>
      </c>
      <c r="G181" s="112">
        <v>4135.87</v>
      </c>
      <c r="H181" s="112">
        <v>4135.87</v>
      </c>
      <c r="I181" s="113"/>
      <c r="J181" s="112"/>
      <c r="K181" s="112"/>
      <c r="L181" s="112">
        <f t="shared" si="20"/>
        <v>4135.87</v>
      </c>
    </row>
    <row r="182" spans="1:12" s="26" customFormat="1" ht="15">
      <c r="A182" s="114" t="s">
        <v>69</v>
      </c>
      <c r="B182" s="109">
        <v>42300</v>
      </c>
      <c r="C182" s="109"/>
      <c r="D182" s="110">
        <v>1</v>
      </c>
      <c r="E182" s="110">
        <v>1</v>
      </c>
      <c r="F182" s="111" t="s">
        <v>73</v>
      </c>
      <c r="G182" s="112">
        <v>5670.11</v>
      </c>
      <c r="H182" s="112">
        <v>5670.11</v>
      </c>
      <c r="I182" s="113"/>
      <c r="J182" s="112"/>
      <c r="K182" s="112"/>
      <c r="L182" s="112">
        <f t="shared" si="20"/>
        <v>5670.11</v>
      </c>
    </row>
    <row r="183" spans="1:12" s="26" customFormat="1" ht="15">
      <c r="A183" s="114" t="s">
        <v>69</v>
      </c>
      <c r="B183" s="109">
        <v>42300</v>
      </c>
      <c r="C183" s="109"/>
      <c r="D183" s="110">
        <v>1</v>
      </c>
      <c r="E183" s="110">
        <v>1</v>
      </c>
      <c r="F183" s="111" t="s">
        <v>74</v>
      </c>
      <c r="G183" s="112">
        <v>7157.47</v>
      </c>
      <c r="H183" s="112">
        <v>7157.47</v>
      </c>
      <c r="I183" s="113"/>
      <c r="J183" s="112"/>
      <c r="K183" s="112"/>
      <c r="L183" s="112">
        <f t="shared" si="20"/>
        <v>7157.47</v>
      </c>
    </row>
    <row r="184" spans="1:12" s="26" customFormat="1" ht="15">
      <c r="A184" s="114" t="s">
        <v>69</v>
      </c>
      <c r="B184" s="214">
        <v>42543</v>
      </c>
      <c r="C184" s="109"/>
      <c r="D184" s="110">
        <v>1</v>
      </c>
      <c r="E184" s="110">
        <v>1</v>
      </c>
      <c r="F184" s="111" t="s">
        <v>60</v>
      </c>
      <c r="G184" s="112">
        <v>3996.52</v>
      </c>
      <c r="H184" s="112">
        <v>3996.52</v>
      </c>
      <c r="I184" s="113"/>
      <c r="J184" s="112"/>
      <c r="K184" s="112"/>
      <c r="L184" s="112">
        <f t="shared" si="20"/>
        <v>3996.52</v>
      </c>
    </row>
    <row r="185" spans="1:12" s="26" customFormat="1" ht="15">
      <c r="A185" s="114" t="s">
        <v>69</v>
      </c>
      <c r="B185" s="214">
        <v>42559</v>
      </c>
      <c r="C185" s="109"/>
      <c r="D185" s="110">
        <v>1</v>
      </c>
      <c r="E185" s="110">
        <v>1</v>
      </c>
      <c r="F185" s="111" t="s">
        <v>83</v>
      </c>
      <c r="G185" s="112">
        <v>4155.16</v>
      </c>
      <c r="H185" s="112">
        <v>4155.16</v>
      </c>
      <c r="I185" s="113"/>
      <c r="J185" s="112"/>
      <c r="K185" s="112"/>
      <c r="L185" s="112">
        <f t="shared" si="20"/>
        <v>4155.16</v>
      </c>
    </row>
    <row r="186" spans="1:12" s="26" customFormat="1" ht="15">
      <c r="A186" s="114" t="s">
        <v>69</v>
      </c>
      <c r="B186" s="214">
        <v>42901</v>
      </c>
      <c r="C186" s="109"/>
      <c r="D186" s="110">
        <v>1</v>
      </c>
      <c r="E186" s="110">
        <v>1</v>
      </c>
      <c r="F186" s="111" t="s">
        <v>88</v>
      </c>
      <c r="G186" s="112">
        <v>4619.56</v>
      </c>
      <c r="H186" s="112">
        <v>4619.56</v>
      </c>
      <c r="I186" s="113"/>
      <c r="J186" s="112"/>
      <c r="K186" s="112"/>
      <c r="L186" s="112">
        <f t="shared" si="20"/>
        <v>4619.56</v>
      </c>
    </row>
    <row r="187" spans="1:12" s="26" customFormat="1" ht="15">
      <c r="A187" s="114" t="s">
        <v>69</v>
      </c>
      <c r="B187" s="214">
        <v>42901</v>
      </c>
      <c r="C187" s="109"/>
      <c r="D187" s="110">
        <v>1</v>
      </c>
      <c r="E187" s="110">
        <v>1</v>
      </c>
      <c r="F187" s="111" t="s">
        <v>89</v>
      </c>
      <c r="G187" s="112">
        <v>5340.44</v>
      </c>
      <c r="H187" s="112">
        <v>5340.44</v>
      </c>
      <c r="I187" s="113"/>
      <c r="J187" s="112"/>
      <c r="K187" s="112"/>
      <c r="L187" s="112">
        <f t="shared" si="20"/>
        <v>5340.44</v>
      </c>
    </row>
    <row r="188" spans="1:12" s="26" customFormat="1" ht="15">
      <c r="A188" s="114" t="s">
        <v>69</v>
      </c>
      <c r="B188" s="214">
        <v>42993</v>
      </c>
      <c r="C188" s="109"/>
      <c r="D188" s="110">
        <v>1</v>
      </c>
      <c r="E188" s="110">
        <v>1</v>
      </c>
      <c r="F188" s="111" t="s">
        <v>94</v>
      </c>
      <c r="G188" s="112">
        <v>5497.76</v>
      </c>
      <c r="H188" s="112">
        <v>5497.76</v>
      </c>
      <c r="I188" s="113"/>
      <c r="J188" s="112"/>
      <c r="K188" s="112"/>
      <c r="L188" s="112">
        <f t="shared" si="20"/>
        <v>5497.76</v>
      </c>
    </row>
    <row r="189" spans="1:12" s="26" customFormat="1" ht="15">
      <c r="A189" s="114" t="s">
        <v>69</v>
      </c>
      <c r="B189" s="214">
        <v>42993</v>
      </c>
      <c r="C189" s="109"/>
      <c r="D189" s="110">
        <v>1</v>
      </c>
      <c r="E189" s="110">
        <v>1</v>
      </c>
      <c r="F189" s="111" t="s">
        <v>66</v>
      </c>
      <c r="G189" s="112">
        <v>3482.76</v>
      </c>
      <c r="H189" s="112">
        <v>3482.76</v>
      </c>
      <c r="I189" s="113"/>
      <c r="J189" s="112"/>
      <c r="K189" s="112"/>
      <c r="L189" s="112">
        <f t="shared" si="20"/>
        <v>3482.76</v>
      </c>
    </row>
    <row r="190" spans="1:12" s="26" customFormat="1" ht="15">
      <c r="A190" s="114" t="s">
        <v>69</v>
      </c>
      <c r="B190" s="214">
        <v>43213</v>
      </c>
      <c r="C190" s="109"/>
      <c r="D190" s="110">
        <v>1</v>
      </c>
      <c r="E190" s="110">
        <v>1</v>
      </c>
      <c r="F190" s="111" t="s">
        <v>97</v>
      </c>
      <c r="G190" s="112">
        <v>4959.56</v>
      </c>
      <c r="H190" s="112">
        <v>4959.56</v>
      </c>
      <c r="I190" s="112"/>
      <c r="J190" s="112"/>
      <c r="K190" s="112"/>
      <c r="L190" s="112">
        <f t="shared" si="20"/>
        <v>4959.56</v>
      </c>
    </row>
    <row r="191" spans="1:12" s="26" customFormat="1" ht="15">
      <c r="A191" s="114" t="s">
        <v>69</v>
      </c>
      <c r="B191" s="214">
        <v>43213</v>
      </c>
      <c r="C191" s="109"/>
      <c r="D191" s="110">
        <v>1</v>
      </c>
      <c r="E191" s="110">
        <v>1</v>
      </c>
      <c r="F191" s="111" t="s">
        <v>115</v>
      </c>
      <c r="G191" s="112">
        <v>5077.34</v>
      </c>
      <c r="H191" s="112">
        <v>5077.34</v>
      </c>
      <c r="I191" s="112"/>
      <c r="J191" s="112"/>
      <c r="K191" s="112"/>
      <c r="L191" s="112">
        <f t="shared" si="20"/>
        <v>5077.34</v>
      </c>
    </row>
    <row r="192" spans="1:12" s="26" customFormat="1" ht="15">
      <c r="A192" s="114" t="s">
        <v>69</v>
      </c>
      <c r="B192" s="214">
        <v>43298</v>
      </c>
      <c r="C192" s="109"/>
      <c r="D192" s="110">
        <v>1</v>
      </c>
      <c r="E192" s="110">
        <v>1</v>
      </c>
      <c r="F192" s="111" t="s">
        <v>73</v>
      </c>
      <c r="G192" s="112">
        <v>4167.85</v>
      </c>
      <c r="H192" s="112">
        <v>4167.85</v>
      </c>
      <c r="I192" s="112"/>
      <c r="J192" s="112"/>
      <c r="K192" s="112"/>
      <c r="L192" s="112">
        <f t="shared" si="20"/>
        <v>4167.85</v>
      </c>
    </row>
    <row r="193" spans="1:12" s="26" customFormat="1" ht="15">
      <c r="A193" s="114" t="s">
        <v>69</v>
      </c>
      <c r="B193" s="214">
        <v>43298</v>
      </c>
      <c r="C193" s="109"/>
      <c r="D193" s="110">
        <v>1</v>
      </c>
      <c r="E193" s="110">
        <v>1</v>
      </c>
      <c r="F193" s="111" t="s">
        <v>128</v>
      </c>
      <c r="G193" s="112">
        <v>4167.85</v>
      </c>
      <c r="H193" s="112">
        <v>4167.85</v>
      </c>
      <c r="I193" s="112"/>
      <c r="J193" s="112"/>
      <c r="K193" s="112"/>
      <c r="L193" s="112">
        <f t="shared" si="20"/>
        <v>4167.85</v>
      </c>
    </row>
    <row r="194" spans="1:13" s="26" customFormat="1" ht="15">
      <c r="A194" s="108" t="s">
        <v>31</v>
      </c>
      <c r="B194" s="109"/>
      <c r="C194" s="109"/>
      <c r="D194" s="219">
        <f>SUM(D177:D193)</f>
        <v>53</v>
      </c>
      <c r="E194" s="219">
        <f>SUM(E177:E193)</f>
        <v>42</v>
      </c>
      <c r="F194" s="111"/>
      <c r="G194" s="115">
        <f aca="true" t="shared" si="21" ref="G194:L194">SUM(G177:G193)</f>
        <v>193886.75</v>
      </c>
      <c r="H194" s="115">
        <f t="shared" si="21"/>
        <v>76886.75000000001</v>
      </c>
      <c r="I194" s="115">
        <f t="shared" si="21"/>
        <v>0</v>
      </c>
      <c r="J194" s="115">
        <f t="shared" si="21"/>
        <v>-11</v>
      </c>
      <c r="K194" s="115">
        <f t="shared" si="21"/>
        <v>37</v>
      </c>
      <c r="L194" s="115">
        <f t="shared" si="21"/>
        <v>76912.75000000001</v>
      </c>
      <c r="M194" s="79">
        <f>SUM(H194:K194)</f>
        <v>76912.75000000001</v>
      </c>
    </row>
    <row r="195" spans="1:12" s="26" customFormat="1" ht="15">
      <c r="A195" s="179" t="s">
        <v>163</v>
      </c>
      <c r="B195" s="180"/>
      <c r="C195" s="180"/>
      <c r="D195" s="181"/>
      <c r="E195" s="181"/>
      <c r="F195" s="182"/>
      <c r="G195" s="178"/>
      <c r="H195" s="178"/>
      <c r="I195" s="178"/>
      <c r="J195" s="178"/>
      <c r="K195" s="178"/>
      <c r="L195" s="178"/>
    </row>
    <row r="196" spans="1:12" s="26" customFormat="1" ht="15">
      <c r="A196" s="183" t="s">
        <v>164</v>
      </c>
      <c r="B196" s="180">
        <v>44089</v>
      </c>
      <c r="C196" s="180"/>
      <c r="D196" s="181">
        <v>1</v>
      </c>
      <c r="E196" s="181"/>
      <c r="F196" s="182" t="s">
        <v>165</v>
      </c>
      <c r="G196" s="184">
        <v>1595</v>
      </c>
      <c r="H196" s="184">
        <v>1595</v>
      </c>
      <c r="I196" s="184"/>
      <c r="J196" s="184"/>
      <c r="K196" s="184"/>
      <c r="L196" s="185">
        <f>SUM(H196:K196)</f>
        <v>1595</v>
      </c>
    </row>
    <row r="197" spans="1:12" s="26" customFormat="1" ht="15">
      <c r="A197" s="183" t="s">
        <v>164</v>
      </c>
      <c r="B197" s="180">
        <v>44089</v>
      </c>
      <c r="C197" s="180"/>
      <c r="D197" s="181">
        <v>1</v>
      </c>
      <c r="E197" s="181"/>
      <c r="F197" s="182" t="s">
        <v>166</v>
      </c>
      <c r="G197" s="184">
        <v>1595</v>
      </c>
      <c r="H197" s="184">
        <v>1595</v>
      </c>
      <c r="I197" s="184"/>
      <c r="J197" s="184"/>
      <c r="K197" s="184"/>
      <c r="L197" s="185">
        <f>SUM(H197:K197)</f>
        <v>1595</v>
      </c>
    </row>
    <row r="198" spans="1:13" s="26" customFormat="1" ht="15">
      <c r="A198" s="179" t="s">
        <v>31</v>
      </c>
      <c r="B198" s="180"/>
      <c r="C198" s="180"/>
      <c r="D198" s="181"/>
      <c r="E198" s="181"/>
      <c r="F198" s="182"/>
      <c r="G198" s="178">
        <f aca="true" t="shared" si="22" ref="G198:L198">SUM(G196:G197)</f>
        <v>3190</v>
      </c>
      <c r="H198" s="178">
        <f t="shared" si="22"/>
        <v>3190</v>
      </c>
      <c r="I198" s="178">
        <f t="shared" si="22"/>
        <v>0</v>
      </c>
      <c r="J198" s="257">
        <f t="shared" si="22"/>
        <v>0</v>
      </c>
      <c r="K198" s="178">
        <f t="shared" si="22"/>
        <v>0</v>
      </c>
      <c r="L198" s="178">
        <f t="shared" si="22"/>
        <v>3190</v>
      </c>
      <c r="M198" s="79">
        <f>SUM(H198:K198)</f>
        <v>3190</v>
      </c>
    </row>
    <row r="199" spans="1:12" s="26" customFormat="1" ht="15">
      <c r="A199" s="170" t="s">
        <v>51</v>
      </c>
      <c r="B199" s="171"/>
      <c r="C199" s="171"/>
      <c r="D199" s="172"/>
      <c r="E199" s="172"/>
      <c r="F199" s="173"/>
      <c r="G199" s="174"/>
      <c r="H199" s="174"/>
      <c r="I199" s="175"/>
      <c r="J199" s="174"/>
      <c r="K199" s="174"/>
      <c r="L199" s="174"/>
    </row>
    <row r="200" spans="1:12" s="26" customFormat="1" ht="15">
      <c r="A200" s="176" t="s">
        <v>52</v>
      </c>
      <c r="B200" s="171">
        <v>41000</v>
      </c>
      <c r="C200" s="171"/>
      <c r="D200" s="172">
        <v>1</v>
      </c>
      <c r="E200" s="172"/>
      <c r="F200" s="173" t="s">
        <v>129</v>
      </c>
      <c r="G200" s="174">
        <v>51488</v>
      </c>
      <c r="H200" s="174">
        <v>0</v>
      </c>
      <c r="I200" s="175"/>
      <c r="J200" s="174"/>
      <c r="K200" s="174">
        <v>1</v>
      </c>
      <c r="L200" s="174">
        <f>SUM(H200:K200)</f>
        <v>1</v>
      </c>
    </row>
    <row r="201" spans="1:12" s="26" customFormat="1" ht="15">
      <c r="A201" s="176" t="s">
        <v>53</v>
      </c>
      <c r="B201" s="171">
        <v>42296</v>
      </c>
      <c r="C201" s="171"/>
      <c r="D201" s="172">
        <v>1</v>
      </c>
      <c r="E201" s="172"/>
      <c r="F201" s="173" t="s">
        <v>129</v>
      </c>
      <c r="G201" s="174">
        <v>4586</v>
      </c>
      <c r="H201" s="174">
        <v>4586</v>
      </c>
      <c r="I201" s="175"/>
      <c r="J201" s="174"/>
      <c r="K201" s="174"/>
      <c r="L201" s="174">
        <f aca="true" t="shared" si="23" ref="L201:L212">SUM(H201:K201)</f>
        <v>4586</v>
      </c>
    </row>
    <row r="202" spans="1:12" s="26" customFormat="1" ht="15">
      <c r="A202" s="176" t="s">
        <v>54</v>
      </c>
      <c r="B202" s="171">
        <v>42296</v>
      </c>
      <c r="C202" s="171"/>
      <c r="D202" s="172">
        <v>1</v>
      </c>
      <c r="E202" s="172"/>
      <c r="F202" s="173" t="s">
        <v>129</v>
      </c>
      <c r="G202" s="174">
        <v>12474.12</v>
      </c>
      <c r="H202" s="174">
        <v>12474.12</v>
      </c>
      <c r="I202" s="175"/>
      <c r="J202" s="174"/>
      <c r="K202" s="174"/>
      <c r="L202" s="174">
        <f t="shared" si="23"/>
        <v>12474.12</v>
      </c>
    </row>
    <row r="203" spans="1:12" s="26" customFormat="1" ht="15">
      <c r="A203" s="176" t="s">
        <v>55</v>
      </c>
      <c r="B203" s="171">
        <v>42296</v>
      </c>
      <c r="C203" s="171"/>
      <c r="D203" s="172">
        <v>6</v>
      </c>
      <c r="E203" s="172"/>
      <c r="F203" s="173" t="s">
        <v>129</v>
      </c>
      <c r="G203" s="174">
        <v>3000</v>
      </c>
      <c r="H203" s="174">
        <v>3000</v>
      </c>
      <c r="I203" s="175"/>
      <c r="J203" s="174"/>
      <c r="K203" s="174"/>
      <c r="L203" s="174">
        <f t="shared" si="23"/>
        <v>3000</v>
      </c>
    </row>
    <row r="204" spans="1:12" s="26" customFormat="1" ht="15">
      <c r="A204" s="176" t="s">
        <v>56</v>
      </c>
      <c r="B204" s="171">
        <v>42296</v>
      </c>
      <c r="C204" s="171"/>
      <c r="D204" s="172">
        <v>6</v>
      </c>
      <c r="E204" s="172"/>
      <c r="F204" s="173" t="s">
        <v>129</v>
      </c>
      <c r="G204" s="174">
        <v>5442</v>
      </c>
      <c r="H204" s="174">
        <v>5442</v>
      </c>
      <c r="I204" s="175"/>
      <c r="J204" s="174"/>
      <c r="K204" s="174"/>
      <c r="L204" s="174">
        <f t="shared" si="23"/>
        <v>5442</v>
      </c>
    </row>
    <row r="205" spans="1:12" s="26" customFormat="1" ht="15">
      <c r="A205" s="176" t="s">
        <v>56</v>
      </c>
      <c r="B205" s="171">
        <v>42472</v>
      </c>
      <c r="C205" s="171"/>
      <c r="D205" s="172">
        <v>2</v>
      </c>
      <c r="E205" s="172"/>
      <c r="F205" s="173" t="s">
        <v>129</v>
      </c>
      <c r="G205" s="174">
        <v>1560.48</v>
      </c>
      <c r="H205" s="174">
        <v>1560.48</v>
      </c>
      <c r="I205" s="175"/>
      <c r="J205" s="174"/>
      <c r="K205" s="174"/>
      <c r="L205" s="174">
        <f t="shared" si="23"/>
        <v>1560.48</v>
      </c>
    </row>
    <row r="206" spans="1:12" s="26" customFormat="1" ht="15">
      <c r="A206" s="176" t="s">
        <v>82</v>
      </c>
      <c r="B206" s="171">
        <v>42296</v>
      </c>
      <c r="C206" s="171"/>
      <c r="D206" s="172">
        <v>1</v>
      </c>
      <c r="E206" s="172"/>
      <c r="F206" s="173" t="s">
        <v>129</v>
      </c>
      <c r="G206" s="174">
        <v>937</v>
      </c>
      <c r="H206" s="174">
        <v>937</v>
      </c>
      <c r="I206" s="175"/>
      <c r="J206" s="174"/>
      <c r="K206" s="174"/>
      <c r="L206" s="174">
        <f t="shared" si="23"/>
        <v>937</v>
      </c>
    </row>
    <row r="207" spans="1:12" s="26" customFormat="1" ht="15">
      <c r="A207" s="176" t="s">
        <v>57</v>
      </c>
      <c r="B207" s="171">
        <v>42296</v>
      </c>
      <c r="C207" s="171"/>
      <c r="D207" s="172">
        <v>1</v>
      </c>
      <c r="E207" s="172"/>
      <c r="F207" s="173" t="s">
        <v>129</v>
      </c>
      <c r="G207" s="174">
        <v>1320</v>
      </c>
      <c r="H207" s="174">
        <v>1320</v>
      </c>
      <c r="I207" s="177"/>
      <c r="J207" s="174"/>
      <c r="K207" s="174"/>
      <c r="L207" s="174">
        <f t="shared" si="23"/>
        <v>1320</v>
      </c>
    </row>
    <row r="208" spans="1:12" s="26" customFormat="1" ht="15">
      <c r="A208" s="176" t="s">
        <v>55</v>
      </c>
      <c r="B208" s="171">
        <v>42370</v>
      </c>
      <c r="C208" s="171"/>
      <c r="D208" s="172">
        <v>2</v>
      </c>
      <c r="E208" s="172"/>
      <c r="F208" s="173" t="s">
        <v>129</v>
      </c>
      <c r="G208" s="174">
        <v>1611</v>
      </c>
      <c r="H208" s="174">
        <v>1611</v>
      </c>
      <c r="I208" s="175"/>
      <c r="J208" s="174"/>
      <c r="K208" s="174"/>
      <c r="L208" s="174">
        <f t="shared" si="23"/>
        <v>1611</v>
      </c>
    </row>
    <row r="209" spans="1:12" s="26" customFormat="1" ht="15">
      <c r="A209" s="176" t="s">
        <v>130</v>
      </c>
      <c r="B209" s="171">
        <v>43404</v>
      </c>
      <c r="C209" s="171"/>
      <c r="D209" s="172">
        <v>1</v>
      </c>
      <c r="E209" s="172"/>
      <c r="F209" s="173" t="s">
        <v>129</v>
      </c>
      <c r="G209" s="174">
        <v>3500</v>
      </c>
      <c r="H209" s="174">
        <v>3500</v>
      </c>
      <c r="I209" s="175"/>
      <c r="J209" s="174"/>
      <c r="K209" s="174"/>
      <c r="L209" s="174">
        <f t="shared" si="23"/>
        <v>3500</v>
      </c>
    </row>
    <row r="210" spans="1:12" s="26" customFormat="1" ht="15">
      <c r="A210" s="176" t="s">
        <v>91</v>
      </c>
      <c r="B210" s="171">
        <v>42962</v>
      </c>
      <c r="C210" s="171"/>
      <c r="D210" s="172">
        <v>1</v>
      </c>
      <c r="E210" s="172"/>
      <c r="F210" s="173" t="s">
        <v>129</v>
      </c>
      <c r="G210" s="174">
        <v>544.9</v>
      </c>
      <c r="H210" s="174">
        <v>544.9</v>
      </c>
      <c r="I210" s="175"/>
      <c r="J210" s="174"/>
      <c r="K210" s="174"/>
      <c r="L210" s="174">
        <f t="shared" si="23"/>
        <v>544.9</v>
      </c>
    </row>
    <row r="211" spans="1:12" s="26" customFormat="1" ht="15">
      <c r="A211" s="176" t="s">
        <v>95</v>
      </c>
      <c r="B211" s="171">
        <v>42985</v>
      </c>
      <c r="C211" s="171"/>
      <c r="D211" s="172">
        <v>1</v>
      </c>
      <c r="E211" s="172"/>
      <c r="F211" s="173" t="s">
        <v>129</v>
      </c>
      <c r="G211" s="174">
        <v>26229.52</v>
      </c>
      <c r="H211" s="174">
        <v>26229.52</v>
      </c>
      <c r="I211" s="175"/>
      <c r="J211" s="174"/>
      <c r="K211" s="174"/>
      <c r="L211" s="174">
        <f t="shared" si="23"/>
        <v>26229.52</v>
      </c>
    </row>
    <row r="212" spans="1:12" s="26" customFormat="1" ht="15">
      <c r="A212" s="176" t="s">
        <v>96</v>
      </c>
      <c r="B212" s="171">
        <v>43006</v>
      </c>
      <c r="C212" s="171"/>
      <c r="D212" s="172">
        <v>2</v>
      </c>
      <c r="E212" s="172"/>
      <c r="F212" s="173" t="s">
        <v>129</v>
      </c>
      <c r="G212" s="174">
        <v>2053.76</v>
      </c>
      <c r="H212" s="174">
        <v>2053.76</v>
      </c>
      <c r="I212" s="175"/>
      <c r="J212" s="174"/>
      <c r="K212" s="174"/>
      <c r="L212" s="174">
        <f t="shared" si="23"/>
        <v>2053.76</v>
      </c>
    </row>
    <row r="213" spans="1:13" s="26" customFormat="1" ht="15">
      <c r="A213" s="170" t="s">
        <v>31</v>
      </c>
      <c r="B213" s="171"/>
      <c r="C213" s="171"/>
      <c r="D213" s="172"/>
      <c r="E213" s="172"/>
      <c r="F213" s="173"/>
      <c r="G213" s="169">
        <f aca="true" t="shared" si="24" ref="G213:L213">SUM(G200:G212)</f>
        <v>114746.77999999998</v>
      </c>
      <c r="H213" s="169">
        <f t="shared" si="24"/>
        <v>63258.780000000006</v>
      </c>
      <c r="I213" s="169">
        <f t="shared" si="24"/>
        <v>0</v>
      </c>
      <c r="J213" s="258">
        <f t="shared" si="24"/>
        <v>0</v>
      </c>
      <c r="K213" s="169">
        <f t="shared" si="24"/>
        <v>1</v>
      </c>
      <c r="L213" s="169">
        <f t="shared" si="24"/>
        <v>63259.780000000006</v>
      </c>
      <c r="M213" s="79">
        <f>SUM(H213:K213)</f>
        <v>63259.780000000006</v>
      </c>
    </row>
    <row r="214" spans="1:12" s="26" customFormat="1" ht="15">
      <c r="A214" s="80" t="s">
        <v>58</v>
      </c>
      <c r="B214" s="86"/>
      <c r="C214" s="86"/>
      <c r="D214" s="87"/>
      <c r="E214" s="87"/>
      <c r="F214" s="88"/>
      <c r="G214" s="196"/>
      <c r="H214" s="196"/>
      <c r="I214" s="89"/>
      <c r="J214" s="89"/>
      <c r="K214" s="89"/>
      <c r="L214" s="89"/>
    </row>
    <row r="215" spans="1:12" s="26" customFormat="1" ht="15">
      <c r="A215" s="197" t="s">
        <v>59</v>
      </c>
      <c r="B215" s="86">
        <v>40269</v>
      </c>
      <c r="C215" s="86"/>
      <c r="D215" s="87">
        <v>1</v>
      </c>
      <c r="E215" s="87"/>
      <c r="F215" s="88"/>
      <c r="G215" s="196"/>
      <c r="H215" s="196">
        <v>1</v>
      </c>
      <c r="I215" s="198"/>
      <c r="J215" s="196"/>
      <c r="K215" s="196"/>
      <c r="L215" s="196">
        <f>SUM(H215:K215)</f>
        <v>1</v>
      </c>
    </row>
    <row r="216" spans="1:12" s="26" customFormat="1" ht="15">
      <c r="A216" s="197" t="s">
        <v>60</v>
      </c>
      <c r="B216" s="86">
        <v>40269</v>
      </c>
      <c r="C216" s="86"/>
      <c r="D216" s="87">
        <v>1</v>
      </c>
      <c r="E216" s="87"/>
      <c r="F216" s="88"/>
      <c r="G216" s="196"/>
      <c r="H216" s="196">
        <v>1</v>
      </c>
      <c r="I216" s="198"/>
      <c r="J216" s="196"/>
      <c r="K216" s="196"/>
      <c r="L216" s="196">
        <f aca="true" t="shared" si="25" ref="L216:L229">SUM(H216:K216)</f>
        <v>1</v>
      </c>
    </row>
    <row r="217" spans="1:12" s="26" customFormat="1" ht="15">
      <c r="A217" s="197" t="s">
        <v>61</v>
      </c>
      <c r="B217" s="86">
        <v>40269</v>
      </c>
      <c r="C217" s="86"/>
      <c r="D217" s="87">
        <v>1</v>
      </c>
      <c r="E217" s="87"/>
      <c r="F217" s="88"/>
      <c r="G217" s="196"/>
      <c r="H217" s="196">
        <v>1</v>
      </c>
      <c r="I217" s="198"/>
      <c r="J217" s="196"/>
      <c r="K217" s="196"/>
      <c r="L217" s="196">
        <f t="shared" si="25"/>
        <v>1</v>
      </c>
    </row>
    <row r="218" spans="1:12" s="26" customFormat="1" ht="15">
      <c r="A218" s="197" t="s">
        <v>62</v>
      </c>
      <c r="B218" s="86">
        <v>40269</v>
      </c>
      <c r="C218" s="86"/>
      <c r="D218" s="87">
        <v>1</v>
      </c>
      <c r="E218" s="87"/>
      <c r="F218" s="88"/>
      <c r="G218" s="196"/>
      <c r="H218" s="196">
        <v>1</v>
      </c>
      <c r="I218" s="198"/>
      <c r="J218" s="196"/>
      <c r="K218" s="196"/>
      <c r="L218" s="196">
        <f t="shared" si="25"/>
        <v>1</v>
      </c>
    </row>
    <row r="219" spans="1:12" s="26" customFormat="1" ht="15">
      <c r="A219" s="197" t="s">
        <v>63</v>
      </c>
      <c r="B219" s="86">
        <v>40269</v>
      </c>
      <c r="C219" s="86"/>
      <c r="D219" s="87">
        <v>1</v>
      </c>
      <c r="E219" s="87"/>
      <c r="F219" s="88"/>
      <c r="G219" s="196"/>
      <c r="H219" s="196">
        <v>2</v>
      </c>
      <c r="I219" s="198"/>
      <c r="J219" s="196"/>
      <c r="K219" s="196"/>
      <c r="L219" s="196">
        <f t="shared" si="25"/>
        <v>2</v>
      </c>
    </row>
    <row r="220" spans="1:12" s="26" customFormat="1" ht="15">
      <c r="A220" s="197" t="s">
        <v>65</v>
      </c>
      <c r="B220" s="86">
        <v>40269</v>
      </c>
      <c r="C220" s="86"/>
      <c r="D220" s="87">
        <v>1</v>
      </c>
      <c r="E220" s="87"/>
      <c r="F220" s="88"/>
      <c r="G220" s="196"/>
      <c r="H220" s="196">
        <v>1</v>
      </c>
      <c r="I220" s="198"/>
      <c r="J220" s="196"/>
      <c r="K220" s="196"/>
      <c r="L220" s="196">
        <f t="shared" si="25"/>
        <v>1</v>
      </c>
    </row>
    <row r="221" spans="1:12" s="26" customFormat="1" ht="15">
      <c r="A221" s="197" t="s">
        <v>64</v>
      </c>
      <c r="B221" s="86">
        <v>40269</v>
      </c>
      <c r="C221" s="86"/>
      <c r="D221" s="87">
        <v>1</v>
      </c>
      <c r="E221" s="87"/>
      <c r="F221" s="88"/>
      <c r="G221" s="196"/>
      <c r="H221" s="196">
        <v>1</v>
      </c>
      <c r="I221" s="198"/>
      <c r="J221" s="196"/>
      <c r="K221" s="196"/>
      <c r="L221" s="196">
        <f t="shared" si="25"/>
        <v>1</v>
      </c>
    </row>
    <row r="222" spans="1:12" s="26" customFormat="1" ht="15">
      <c r="A222" s="197" t="s">
        <v>66</v>
      </c>
      <c r="B222" s="86">
        <v>40269</v>
      </c>
      <c r="C222" s="86"/>
      <c r="D222" s="87">
        <v>1</v>
      </c>
      <c r="E222" s="87"/>
      <c r="F222" s="88"/>
      <c r="G222" s="196"/>
      <c r="H222" s="196">
        <v>1</v>
      </c>
      <c r="I222" s="198"/>
      <c r="J222" s="196"/>
      <c r="K222" s="196"/>
      <c r="L222" s="196">
        <f t="shared" si="25"/>
        <v>1</v>
      </c>
    </row>
    <row r="223" spans="1:12" s="26" customFormat="1" ht="15">
      <c r="A223" s="197" t="s">
        <v>255</v>
      </c>
      <c r="B223" s="86">
        <v>44382</v>
      </c>
      <c r="C223" s="86"/>
      <c r="D223" s="87"/>
      <c r="E223" s="87"/>
      <c r="F223" s="88"/>
      <c r="G223" s="249">
        <v>1820</v>
      </c>
      <c r="H223" s="196"/>
      <c r="I223" s="198">
        <v>1820</v>
      </c>
      <c r="J223" s="196"/>
      <c r="K223" s="196"/>
      <c r="L223" s="196">
        <f t="shared" si="25"/>
        <v>1820</v>
      </c>
    </row>
    <row r="224" spans="1:12" s="26" customFormat="1" ht="15">
      <c r="A224" s="197" t="s">
        <v>256</v>
      </c>
      <c r="B224" s="86">
        <v>44418</v>
      </c>
      <c r="C224" s="86"/>
      <c r="D224" s="87"/>
      <c r="E224" s="87"/>
      <c r="F224" s="88"/>
      <c r="G224" s="249">
        <v>2338</v>
      </c>
      <c r="H224" s="196"/>
      <c r="I224" s="198">
        <v>2338</v>
      </c>
      <c r="J224" s="196"/>
      <c r="K224" s="196"/>
      <c r="L224" s="196">
        <f t="shared" si="25"/>
        <v>2338</v>
      </c>
    </row>
    <row r="225" spans="1:12" s="26" customFormat="1" ht="15">
      <c r="A225" s="197" t="s">
        <v>257</v>
      </c>
      <c r="B225" s="86">
        <v>44434</v>
      </c>
      <c r="C225" s="86"/>
      <c r="D225" s="87"/>
      <c r="E225" s="87"/>
      <c r="F225" s="88"/>
      <c r="G225" s="249">
        <v>4880</v>
      </c>
      <c r="H225" s="196"/>
      <c r="I225" s="198">
        <v>4880</v>
      </c>
      <c r="J225" s="196"/>
      <c r="K225" s="196"/>
      <c r="L225" s="196">
        <f t="shared" si="25"/>
        <v>4880</v>
      </c>
    </row>
    <row r="226" spans="1:12" s="26" customFormat="1" ht="15">
      <c r="A226" s="197" t="s">
        <v>258</v>
      </c>
      <c r="B226" s="86">
        <v>44477</v>
      </c>
      <c r="C226" s="86"/>
      <c r="D226" s="87"/>
      <c r="E226" s="87"/>
      <c r="F226" s="88"/>
      <c r="G226" s="249">
        <v>2900</v>
      </c>
      <c r="H226" s="196"/>
      <c r="I226" s="198">
        <v>2900</v>
      </c>
      <c r="J226" s="196"/>
      <c r="K226" s="196"/>
      <c r="L226" s="196">
        <f t="shared" si="25"/>
        <v>2900</v>
      </c>
    </row>
    <row r="227" spans="1:12" s="26" customFormat="1" ht="15">
      <c r="A227" s="197" t="s">
        <v>259</v>
      </c>
      <c r="B227" s="86">
        <v>42479</v>
      </c>
      <c r="C227" s="86"/>
      <c r="D227" s="87"/>
      <c r="E227" s="87"/>
      <c r="F227" s="88"/>
      <c r="G227" s="249">
        <v>4560</v>
      </c>
      <c r="H227" s="196"/>
      <c r="I227" s="198"/>
      <c r="J227" s="196"/>
      <c r="K227" s="196">
        <v>4560</v>
      </c>
      <c r="L227" s="196">
        <f t="shared" si="25"/>
        <v>4560</v>
      </c>
    </row>
    <row r="228" spans="1:12" s="26" customFormat="1" ht="15">
      <c r="A228" s="197" t="s">
        <v>256</v>
      </c>
      <c r="B228" s="86">
        <v>42587</v>
      </c>
      <c r="C228" s="86"/>
      <c r="D228" s="87"/>
      <c r="E228" s="87"/>
      <c r="F228" s="88"/>
      <c r="G228" s="249">
        <v>6522</v>
      </c>
      <c r="H228" s="196"/>
      <c r="I228" s="198"/>
      <c r="J228" s="196"/>
      <c r="K228" s="196">
        <v>6522</v>
      </c>
      <c r="L228" s="196">
        <f t="shared" si="25"/>
        <v>6522</v>
      </c>
    </row>
    <row r="229" spans="1:12" s="26" customFormat="1" ht="15">
      <c r="A229" s="197" t="s">
        <v>260</v>
      </c>
      <c r="B229" s="86">
        <v>42613</v>
      </c>
      <c r="C229" s="86"/>
      <c r="D229" s="87"/>
      <c r="E229" s="87"/>
      <c r="F229" s="88"/>
      <c r="G229" s="249">
        <v>1090</v>
      </c>
      <c r="H229" s="196"/>
      <c r="I229" s="198"/>
      <c r="J229" s="196"/>
      <c r="K229" s="196">
        <v>1090</v>
      </c>
      <c r="L229" s="196">
        <f t="shared" si="25"/>
        <v>1090</v>
      </c>
    </row>
    <row r="230" spans="1:13" s="26" customFormat="1" ht="15">
      <c r="A230" s="80" t="s">
        <v>31</v>
      </c>
      <c r="B230" s="86"/>
      <c r="C230" s="86"/>
      <c r="D230" s="199">
        <f>SUM(D215:D229)</f>
        <v>8</v>
      </c>
      <c r="E230" s="199">
        <f>SUM(E215:E229)</f>
        <v>0</v>
      </c>
      <c r="F230" s="199">
        <f>SUM(F215:F229)</f>
        <v>0</v>
      </c>
      <c r="G230" s="199">
        <f aca="true" t="shared" si="26" ref="G230:L230">SUM(G215:G229)</f>
        <v>24110</v>
      </c>
      <c r="H230" s="199">
        <f t="shared" si="26"/>
        <v>9</v>
      </c>
      <c r="I230" s="199">
        <f t="shared" si="26"/>
        <v>11938</v>
      </c>
      <c r="J230" s="259">
        <f t="shared" si="26"/>
        <v>0</v>
      </c>
      <c r="K230" s="199">
        <f t="shared" si="26"/>
        <v>12172</v>
      </c>
      <c r="L230" s="199">
        <f t="shared" si="26"/>
        <v>24119</v>
      </c>
      <c r="M230" s="79">
        <f>SUM(H230:K230)</f>
        <v>24119</v>
      </c>
    </row>
    <row r="231" spans="1:12" s="42" customFormat="1" ht="15">
      <c r="A231" s="200" t="s">
        <v>67</v>
      </c>
      <c r="B231" s="201"/>
      <c r="C231" s="201"/>
      <c r="D231" s="202"/>
      <c r="E231" s="202"/>
      <c r="F231" s="203"/>
      <c r="G231" s="204"/>
      <c r="H231" s="204"/>
      <c r="I231" s="205"/>
      <c r="J231" s="204"/>
      <c r="K231" s="204"/>
      <c r="L231" s="204"/>
    </row>
    <row r="232" spans="1:12" s="26" customFormat="1" ht="15">
      <c r="A232" s="206" t="s">
        <v>37</v>
      </c>
      <c r="B232" s="201">
        <v>40269</v>
      </c>
      <c r="C232" s="207"/>
      <c r="D232" s="208">
        <v>10</v>
      </c>
      <c r="E232" s="208"/>
      <c r="F232" s="209"/>
      <c r="G232" s="210">
        <f>D232*40000</f>
        <v>400000</v>
      </c>
      <c r="H232" s="210">
        <v>0</v>
      </c>
      <c r="I232" s="210"/>
      <c r="J232" s="210"/>
      <c r="K232" s="210">
        <v>10</v>
      </c>
      <c r="L232" s="210">
        <f>SUM(H232:K232)</f>
        <v>10</v>
      </c>
    </row>
    <row r="233" spans="1:12" s="26" customFormat="1" ht="15">
      <c r="A233" s="206" t="s">
        <v>131</v>
      </c>
      <c r="B233" s="201">
        <v>43502</v>
      </c>
      <c r="C233" s="207"/>
      <c r="D233" s="211" t="s">
        <v>114</v>
      </c>
      <c r="E233" s="211"/>
      <c r="F233" s="209" t="s">
        <v>62</v>
      </c>
      <c r="G233" s="210">
        <v>6783</v>
      </c>
      <c r="H233" s="210">
        <v>4330</v>
      </c>
      <c r="I233" s="210"/>
      <c r="J233" s="210"/>
      <c r="K233" s="210">
        <v>2453</v>
      </c>
      <c r="L233" s="210">
        <f>SUM(H233:K233)</f>
        <v>6783</v>
      </c>
    </row>
    <row r="234" spans="1:12" s="26" customFormat="1" ht="15">
      <c r="A234" s="206" t="s">
        <v>131</v>
      </c>
      <c r="B234" s="201">
        <v>43528</v>
      </c>
      <c r="C234" s="207"/>
      <c r="D234" s="211"/>
      <c r="E234" s="211"/>
      <c r="F234" s="209" t="s">
        <v>62</v>
      </c>
      <c r="G234" s="210">
        <v>1778.21</v>
      </c>
      <c r="H234" s="210"/>
      <c r="I234" s="210"/>
      <c r="J234" s="210"/>
      <c r="K234" s="210">
        <v>1778.21</v>
      </c>
      <c r="L234" s="210">
        <f>SUM(H234:K234)</f>
        <v>1778.21</v>
      </c>
    </row>
    <row r="235" spans="1:12" s="26" customFormat="1" ht="15">
      <c r="A235" s="206" t="s">
        <v>139</v>
      </c>
      <c r="B235" s="201">
        <v>43661</v>
      </c>
      <c r="C235" s="207"/>
      <c r="D235" s="211" t="s">
        <v>114</v>
      </c>
      <c r="E235" s="211"/>
      <c r="F235" s="209" t="s">
        <v>140</v>
      </c>
      <c r="G235" s="210">
        <v>135491.11</v>
      </c>
      <c r="H235" s="210">
        <v>74049.89</v>
      </c>
      <c r="I235" s="206"/>
      <c r="J235" s="210"/>
      <c r="K235" s="210">
        <v>135491.11</v>
      </c>
      <c r="L235" s="210">
        <f aca="true" t="shared" si="27" ref="L235:L244">SUM(H235:K235)</f>
        <v>209541</v>
      </c>
    </row>
    <row r="236" spans="1:12" s="26" customFormat="1" ht="15">
      <c r="A236" s="206" t="s">
        <v>152</v>
      </c>
      <c r="B236" s="201">
        <v>43606</v>
      </c>
      <c r="C236" s="207"/>
      <c r="D236" s="211" t="s">
        <v>114</v>
      </c>
      <c r="E236" s="211"/>
      <c r="F236" s="209" t="s">
        <v>140</v>
      </c>
      <c r="G236" s="210">
        <v>1588</v>
      </c>
      <c r="H236" s="210">
        <v>1588</v>
      </c>
      <c r="I236" s="206"/>
      <c r="J236" s="210"/>
      <c r="K236" s="210"/>
      <c r="L236" s="210">
        <f t="shared" si="27"/>
        <v>1588</v>
      </c>
    </row>
    <row r="237" spans="1:12" s="26" customFormat="1" ht="15">
      <c r="A237" s="206" t="s">
        <v>153</v>
      </c>
      <c r="B237" s="201">
        <v>43619</v>
      </c>
      <c r="C237" s="207"/>
      <c r="D237" s="211"/>
      <c r="E237" s="211"/>
      <c r="F237" s="209" t="s">
        <v>140</v>
      </c>
      <c r="G237" s="210">
        <v>603</v>
      </c>
      <c r="H237" s="210">
        <v>603</v>
      </c>
      <c r="I237" s="206"/>
      <c r="J237" s="210"/>
      <c r="K237" s="210"/>
      <c r="L237" s="210">
        <f t="shared" si="27"/>
        <v>603</v>
      </c>
    </row>
    <row r="238" spans="1:12" s="26" customFormat="1" ht="15">
      <c r="A238" s="206" t="s">
        <v>151</v>
      </c>
      <c r="B238" s="201">
        <v>43893</v>
      </c>
      <c r="C238" s="207"/>
      <c r="D238" s="211" t="s">
        <v>114</v>
      </c>
      <c r="E238" s="211"/>
      <c r="F238" s="209" t="s">
        <v>84</v>
      </c>
      <c r="G238" s="210">
        <v>3587.9</v>
      </c>
      <c r="H238" s="210">
        <v>2208.3</v>
      </c>
      <c r="I238" s="206"/>
      <c r="J238" s="210"/>
      <c r="K238" s="210">
        <v>1379.6</v>
      </c>
      <c r="L238" s="210">
        <f t="shared" si="27"/>
        <v>3587.9</v>
      </c>
    </row>
    <row r="239" spans="1:12" s="26" customFormat="1" ht="15">
      <c r="A239" s="206" t="s">
        <v>151</v>
      </c>
      <c r="B239" s="201">
        <v>44145</v>
      </c>
      <c r="C239" s="207"/>
      <c r="D239" s="211" t="s">
        <v>114</v>
      </c>
      <c r="E239" s="211"/>
      <c r="F239" s="209" t="s">
        <v>84</v>
      </c>
      <c r="G239" s="210">
        <v>2967.7</v>
      </c>
      <c r="H239" s="210">
        <v>1910.15</v>
      </c>
      <c r="I239" s="209"/>
      <c r="J239" s="210"/>
      <c r="K239" s="210">
        <v>1057.55</v>
      </c>
      <c r="L239" s="210">
        <f t="shared" si="27"/>
        <v>2967.7</v>
      </c>
    </row>
    <row r="240" spans="1:12" s="26" customFormat="1" ht="15">
      <c r="A240" s="206" t="s">
        <v>212</v>
      </c>
      <c r="B240" s="201">
        <v>44179</v>
      </c>
      <c r="C240" s="207"/>
      <c r="D240" s="211" t="s">
        <v>114</v>
      </c>
      <c r="E240" s="211"/>
      <c r="F240" s="209" t="s">
        <v>168</v>
      </c>
      <c r="G240" s="210">
        <v>112</v>
      </c>
      <c r="H240" s="210">
        <v>112</v>
      </c>
      <c r="I240" s="210"/>
      <c r="J240" s="210"/>
      <c r="K240" s="210"/>
      <c r="L240" s="210">
        <f t="shared" si="27"/>
        <v>112</v>
      </c>
    </row>
    <row r="241" spans="1:12" s="26" customFormat="1" ht="15">
      <c r="A241" s="206" t="s">
        <v>212</v>
      </c>
      <c r="B241" s="201">
        <v>44202</v>
      </c>
      <c r="C241" s="207"/>
      <c r="D241" s="211"/>
      <c r="E241" s="211"/>
      <c r="F241" s="209" t="s">
        <v>168</v>
      </c>
      <c r="G241" s="210">
        <v>4114.25</v>
      </c>
      <c r="H241" s="210"/>
      <c r="I241" s="210"/>
      <c r="J241" s="210"/>
      <c r="K241" s="210">
        <v>4114.25</v>
      </c>
      <c r="L241" s="210">
        <f t="shared" si="27"/>
        <v>4114.25</v>
      </c>
    </row>
    <row r="242" spans="1:12" s="26" customFormat="1" ht="15">
      <c r="A242" s="206" t="s">
        <v>151</v>
      </c>
      <c r="B242" s="201">
        <v>44256</v>
      </c>
      <c r="C242" s="207"/>
      <c r="D242" s="211" t="s">
        <v>114</v>
      </c>
      <c r="E242" s="211"/>
      <c r="F242" s="209" t="s">
        <v>84</v>
      </c>
      <c r="G242" s="210">
        <v>2153.8</v>
      </c>
      <c r="H242" s="210">
        <v>1344</v>
      </c>
      <c r="I242" s="210"/>
      <c r="J242" s="210"/>
      <c r="K242" s="210">
        <v>809.8</v>
      </c>
      <c r="L242" s="210">
        <f t="shared" si="27"/>
        <v>2153.8</v>
      </c>
    </row>
    <row r="243" spans="1:12" s="26" customFormat="1" ht="15">
      <c r="A243" s="206" t="s">
        <v>247</v>
      </c>
      <c r="B243" s="201">
        <v>44343</v>
      </c>
      <c r="C243" s="207"/>
      <c r="D243" s="211"/>
      <c r="E243" s="211"/>
      <c r="F243" s="209" t="s">
        <v>140</v>
      </c>
      <c r="G243" s="210">
        <v>7851.4</v>
      </c>
      <c r="H243" s="210"/>
      <c r="I243" s="210">
        <v>7841.4</v>
      </c>
      <c r="J243" s="210"/>
      <c r="K243" s="210"/>
      <c r="L243" s="210">
        <f t="shared" si="27"/>
        <v>7841.4</v>
      </c>
    </row>
    <row r="244" spans="1:12" s="26" customFormat="1" ht="15">
      <c r="A244" s="206" t="s">
        <v>212</v>
      </c>
      <c r="B244" s="201">
        <v>44531</v>
      </c>
      <c r="C244" s="207"/>
      <c r="D244" s="211"/>
      <c r="E244" s="211"/>
      <c r="F244" s="209" t="s">
        <v>168</v>
      </c>
      <c r="G244" s="210">
        <v>531.8</v>
      </c>
      <c r="H244" s="210"/>
      <c r="I244" s="210">
        <v>531.8</v>
      </c>
      <c r="J244" s="210"/>
      <c r="K244" s="210"/>
      <c r="L244" s="210">
        <f t="shared" si="27"/>
        <v>531.8</v>
      </c>
    </row>
    <row r="245" spans="1:13" s="26" customFormat="1" ht="15">
      <c r="A245" s="206" t="s">
        <v>31</v>
      </c>
      <c r="B245" s="206"/>
      <c r="C245" s="207"/>
      <c r="D245" s="212">
        <f>SUM(D232:D242)</f>
        <v>10</v>
      </c>
      <c r="E245" s="212"/>
      <c r="F245" s="209"/>
      <c r="G245" s="213">
        <f aca="true" t="shared" si="28" ref="G245:L245">SUM(G232:G244)</f>
        <v>567562.1700000002</v>
      </c>
      <c r="H245" s="213">
        <f t="shared" si="28"/>
        <v>86145.34</v>
      </c>
      <c r="I245" s="213">
        <f t="shared" si="28"/>
        <v>8373.199999999999</v>
      </c>
      <c r="J245" s="260">
        <f>SUM(J232:J244)</f>
        <v>0</v>
      </c>
      <c r="K245" s="213">
        <f t="shared" si="28"/>
        <v>147093.51999999996</v>
      </c>
      <c r="L245" s="213">
        <f t="shared" si="28"/>
        <v>241612.05999999997</v>
      </c>
      <c r="M245" s="79">
        <f>SUM(H245:K245)</f>
        <v>241612.05999999994</v>
      </c>
    </row>
    <row r="246" spans="2:12" ht="15">
      <c r="B246" s="7"/>
      <c r="C246" s="7"/>
      <c r="D246" s="18"/>
      <c r="E246" s="18"/>
      <c r="F246" s="19"/>
      <c r="G246" s="9"/>
      <c r="H246" s="9"/>
      <c r="I246" s="44"/>
      <c r="J246" s="4"/>
      <c r="K246" s="4"/>
      <c r="L246" s="4"/>
    </row>
    <row r="247" spans="1:13" ht="15">
      <c r="A247" s="167" t="s">
        <v>146</v>
      </c>
      <c r="B247" s="163">
        <v>43573</v>
      </c>
      <c r="C247" s="163"/>
      <c r="D247" s="17">
        <v>1</v>
      </c>
      <c r="E247" s="17"/>
      <c r="F247" s="164"/>
      <c r="G247" s="8">
        <v>8000</v>
      </c>
      <c r="H247" s="8">
        <v>9500</v>
      </c>
      <c r="I247" s="8"/>
      <c r="J247" s="8"/>
      <c r="K247" s="8"/>
      <c r="L247" s="8">
        <f>SUM(H247:J247)</f>
        <v>9500</v>
      </c>
      <c r="M247" s="43">
        <f>SUM(H247:J247)</f>
        <v>9500</v>
      </c>
    </row>
    <row r="248" spans="2:12" ht="15">
      <c r="B248" s="7"/>
      <c r="C248" s="7"/>
      <c r="D248" s="11"/>
      <c r="E248" s="11"/>
      <c r="F248" s="3"/>
      <c r="G248" s="4"/>
      <c r="H248" s="4"/>
      <c r="I248" s="44"/>
      <c r="J248" s="4"/>
      <c r="K248" s="4"/>
      <c r="L248" s="4"/>
    </row>
    <row r="249" spans="2:13" ht="15.75">
      <c r="B249" s="7"/>
      <c r="C249" s="7"/>
      <c r="D249" s="11"/>
      <c r="E249" s="11"/>
      <c r="F249" s="21" t="s">
        <v>79</v>
      </c>
      <c r="G249" s="39">
        <f aca="true" t="shared" si="29" ref="G249:L249">G247+G90+G194+G245+G230+G119+G198+G213+G175+G144+G130+G110+G95+G34+G16</f>
        <v>1216279.902</v>
      </c>
      <c r="H249" s="39">
        <f t="shared" si="29"/>
        <v>418032.402</v>
      </c>
      <c r="I249" s="39">
        <f t="shared" si="29"/>
        <v>44275.899999999994</v>
      </c>
      <c r="J249" s="39">
        <f t="shared" si="29"/>
        <v>-5972.746774193548</v>
      </c>
      <c r="K249" s="39">
        <f t="shared" si="29"/>
        <v>160297.45999999996</v>
      </c>
      <c r="L249" s="39">
        <f t="shared" si="29"/>
        <v>616633.0152258064</v>
      </c>
      <c r="M249" s="43">
        <f>SUM(H249:K249)</f>
        <v>616633.0152258065</v>
      </c>
    </row>
    <row r="250" spans="9:12" ht="15.75">
      <c r="I250" s="43"/>
      <c r="J250" s="43"/>
      <c r="K250" s="264">
        <f>H249+K249</f>
        <v>578329.862</v>
      </c>
      <c r="L250" s="4"/>
    </row>
    <row r="251" spans="1:8" ht="15.75">
      <c r="A251" s="62"/>
      <c r="H251" s="43"/>
    </row>
    <row r="252" spans="1:11" ht="15.75">
      <c r="A252" s="62"/>
      <c r="H252" s="43"/>
      <c r="K252" s="263"/>
    </row>
    <row r="253" spans="1:8" ht="15.75">
      <c r="A253" s="63"/>
      <c r="H253" s="43"/>
    </row>
    <row r="254" ht="15">
      <c r="K254" s="43"/>
    </row>
  </sheetData>
  <sheetProtection/>
  <printOptions gridLines="1"/>
  <pageMargins left="0.7086614173228347" right="0.7086614173228347" top="0.7480314960629921" bottom="0.7480314960629921" header="0.31496062992125984" footer="0.31496062992125984"/>
  <pageSetup fitToHeight="5" fitToWidth="1" orientation="landscape" paperSize="9" scale="51" r:id="rId1"/>
  <ignoredErrors>
    <ignoredError sqref="L146:L150 L242 L233 L235:L240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B30" sqref="B30"/>
    </sheetView>
  </sheetViews>
  <sheetFormatPr defaultColWidth="9.140625" defaultRowHeight="15"/>
  <cols>
    <col min="1" max="1" width="39.140625" style="0" customWidth="1"/>
    <col min="2" max="2" width="10.7109375" style="0" bestFit="1" customWidth="1"/>
    <col min="3" max="3" width="15.8515625" style="272" bestFit="1" customWidth="1"/>
    <col min="4" max="4" width="16.00390625" style="272" bestFit="1" customWidth="1"/>
    <col min="5" max="5" width="12.57421875" style="0" bestFit="1" customWidth="1"/>
  </cols>
  <sheetData>
    <row r="1" spans="1:5" ht="15">
      <c r="A1" s="275" t="s">
        <v>302</v>
      </c>
      <c r="B1" s="1" t="s">
        <v>290</v>
      </c>
      <c r="C1" s="276" t="s">
        <v>291</v>
      </c>
      <c r="D1" s="276" t="s">
        <v>292</v>
      </c>
      <c r="E1" s="1" t="s">
        <v>293</v>
      </c>
    </row>
    <row r="2" spans="1:5" ht="15">
      <c r="A2" s="277" t="s">
        <v>253</v>
      </c>
      <c r="B2" s="265">
        <v>44057</v>
      </c>
      <c r="C2" s="271">
        <v>0</v>
      </c>
      <c r="D2" s="272">
        <v>283.94</v>
      </c>
      <c r="E2" s="274">
        <f>D2-C2</f>
        <v>283.94</v>
      </c>
    </row>
    <row r="3" spans="1:5" ht="15">
      <c r="A3" s="278" t="s">
        <v>276</v>
      </c>
      <c r="B3" s="266">
        <v>44256</v>
      </c>
      <c r="C3" s="271">
        <v>0</v>
      </c>
      <c r="D3" s="272">
        <v>120</v>
      </c>
      <c r="E3" s="274">
        <f aca="true" t="shared" si="0" ref="E3:E24">D3-C3</f>
        <v>120</v>
      </c>
    </row>
    <row r="4" spans="1:5" ht="15">
      <c r="A4" s="279" t="s">
        <v>288</v>
      </c>
      <c r="B4" s="267">
        <v>41000</v>
      </c>
      <c r="C4" s="271">
        <v>0</v>
      </c>
      <c r="D4" s="272">
        <v>13</v>
      </c>
      <c r="E4" s="274">
        <f t="shared" si="0"/>
        <v>13</v>
      </c>
    </row>
    <row r="5" spans="1:5" ht="15">
      <c r="A5" s="279" t="s">
        <v>289</v>
      </c>
      <c r="B5" s="267">
        <v>41000</v>
      </c>
      <c r="C5" s="271">
        <v>0</v>
      </c>
      <c r="D5" s="272">
        <v>8</v>
      </c>
      <c r="E5" s="274">
        <f t="shared" si="0"/>
        <v>8</v>
      </c>
    </row>
    <row r="6" spans="1:5" ht="15">
      <c r="A6" s="280" t="s">
        <v>295</v>
      </c>
      <c r="B6" s="268">
        <v>41000</v>
      </c>
      <c r="C6" s="271">
        <v>0</v>
      </c>
      <c r="D6" s="272">
        <v>168</v>
      </c>
      <c r="E6" s="274">
        <f t="shared" si="0"/>
        <v>168</v>
      </c>
    </row>
    <row r="7" spans="1:5" ht="15">
      <c r="A7" s="280" t="s">
        <v>45</v>
      </c>
      <c r="B7" s="269">
        <v>43662</v>
      </c>
      <c r="C7" s="271">
        <v>445</v>
      </c>
      <c r="D7" s="272">
        <v>510</v>
      </c>
      <c r="E7" s="274">
        <f t="shared" si="0"/>
        <v>65</v>
      </c>
    </row>
    <row r="8" spans="1:5" ht="15">
      <c r="A8" s="281" t="s">
        <v>45</v>
      </c>
      <c r="B8" s="270">
        <v>44057</v>
      </c>
      <c r="C8" s="273">
        <v>619</v>
      </c>
      <c r="D8" s="272">
        <v>696</v>
      </c>
      <c r="E8" s="274">
        <f t="shared" si="0"/>
        <v>77</v>
      </c>
    </row>
    <row r="9" spans="1:5" ht="15">
      <c r="A9" s="281" t="s">
        <v>167</v>
      </c>
      <c r="B9" s="270">
        <v>44112</v>
      </c>
      <c r="C9" s="273">
        <v>482</v>
      </c>
      <c r="D9" s="272">
        <v>590</v>
      </c>
      <c r="E9" s="274">
        <f t="shared" si="0"/>
        <v>108</v>
      </c>
    </row>
    <row r="10" spans="1:5" ht="15">
      <c r="A10" s="281" t="s">
        <v>167</v>
      </c>
      <c r="B10" s="270">
        <v>44145</v>
      </c>
      <c r="C10" s="273">
        <v>241</v>
      </c>
      <c r="D10" s="272">
        <v>309</v>
      </c>
      <c r="E10" s="274">
        <f t="shared" si="0"/>
        <v>68</v>
      </c>
    </row>
    <row r="11" spans="1:5" ht="15">
      <c r="A11" s="282" t="s">
        <v>294</v>
      </c>
      <c r="B11" s="283">
        <v>41000</v>
      </c>
      <c r="C11" s="272">
        <v>0</v>
      </c>
      <c r="D11" s="272">
        <v>83</v>
      </c>
      <c r="E11" s="274">
        <f t="shared" si="0"/>
        <v>83</v>
      </c>
    </row>
    <row r="12" spans="1:5" ht="30">
      <c r="A12" s="284" t="s">
        <v>296</v>
      </c>
      <c r="B12" s="285">
        <v>41000</v>
      </c>
      <c r="C12" s="272">
        <v>0</v>
      </c>
      <c r="D12" s="272">
        <v>37</v>
      </c>
      <c r="E12" s="274">
        <f t="shared" si="0"/>
        <v>37</v>
      </c>
    </row>
    <row r="13" spans="1:5" ht="15">
      <c r="A13" s="286" t="s">
        <v>52</v>
      </c>
      <c r="B13" s="287">
        <v>41000</v>
      </c>
      <c r="C13" s="272">
        <v>0</v>
      </c>
      <c r="D13" s="272">
        <v>1</v>
      </c>
      <c r="E13" s="274">
        <f t="shared" si="0"/>
        <v>1</v>
      </c>
    </row>
    <row r="14" spans="1:5" ht="15">
      <c r="A14" s="288" t="s">
        <v>259</v>
      </c>
      <c r="B14" s="289">
        <v>42479</v>
      </c>
      <c r="C14" s="272">
        <v>0</v>
      </c>
      <c r="D14" s="272">
        <v>4560</v>
      </c>
      <c r="E14" s="274">
        <f t="shared" si="0"/>
        <v>4560</v>
      </c>
    </row>
    <row r="15" spans="1:5" ht="15">
      <c r="A15" s="288" t="s">
        <v>256</v>
      </c>
      <c r="B15" s="289">
        <v>42587</v>
      </c>
      <c r="C15" s="272">
        <v>0</v>
      </c>
      <c r="D15" s="272">
        <v>6522</v>
      </c>
      <c r="E15" s="274">
        <f t="shared" si="0"/>
        <v>6522</v>
      </c>
    </row>
    <row r="16" spans="1:5" ht="15">
      <c r="A16" s="288" t="s">
        <v>260</v>
      </c>
      <c r="B16" s="289">
        <v>42613</v>
      </c>
      <c r="C16" s="272">
        <v>0</v>
      </c>
      <c r="D16" s="272">
        <v>1090</v>
      </c>
      <c r="E16" s="274">
        <f t="shared" si="0"/>
        <v>1090</v>
      </c>
    </row>
    <row r="17" spans="1:5" ht="30">
      <c r="A17" s="290" t="s">
        <v>297</v>
      </c>
      <c r="B17" s="291">
        <v>40269</v>
      </c>
      <c r="C17" s="272">
        <v>0</v>
      </c>
      <c r="D17" s="272">
        <v>10</v>
      </c>
      <c r="E17" s="274">
        <f t="shared" si="0"/>
        <v>10</v>
      </c>
    </row>
    <row r="18" spans="1:5" ht="15">
      <c r="A18" s="292" t="s">
        <v>299</v>
      </c>
      <c r="B18" s="291">
        <v>43502</v>
      </c>
      <c r="C18" s="272">
        <v>4330</v>
      </c>
      <c r="D18" s="272">
        <v>6783</v>
      </c>
      <c r="E18" s="274">
        <f t="shared" si="0"/>
        <v>2453</v>
      </c>
    </row>
    <row r="19" spans="1:5" ht="15">
      <c r="A19" s="292" t="s">
        <v>299</v>
      </c>
      <c r="B19" s="291">
        <v>43528</v>
      </c>
      <c r="D19" s="272">
        <v>1778.21</v>
      </c>
      <c r="E19" s="274">
        <f t="shared" si="0"/>
        <v>1778.21</v>
      </c>
    </row>
    <row r="20" spans="1:5" ht="15">
      <c r="A20" s="292" t="s">
        <v>298</v>
      </c>
      <c r="B20" s="291">
        <v>43661</v>
      </c>
      <c r="C20" s="272">
        <v>74049.89</v>
      </c>
      <c r="D20" s="272">
        <v>209541</v>
      </c>
      <c r="E20" s="274">
        <f t="shared" si="0"/>
        <v>135491.11</v>
      </c>
    </row>
    <row r="21" spans="1:5" ht="15">
      <c r="A21" s="292" t="s">
        <v>300</v>
      </c>
      <c r="B21" s="291">
        <v>43893</v>
      </c>
      <c r="C21" s="272">
        <v>2208.3</v>
      </c>
      <c r="D21" s="272">
        <v>3587.9</v>
      </c>
      <c r="E21" s="274">
        <f t="shared" si="0"/>
        <v>1379.6</v>
      </c>
    </row>
    <row r="22" spans="1:5" ht="15">
      <c r="A22" s="292" t="s">
        <v>300</v>
      </c>
      <c r="B22" s="291">
        <v>44145</v>
      </c>
      <c r="C22" s="272">
        <v>1910.15</v>
      </c>
      <c r="D22" s="272">
        <v>2967.7</v>
      </c>
      <c r="E22" s="274">
        <f t="shared" si="0"/>
        <v>1057.5499999999997</v>
      </c>
    </row>
    <row r="23" spans="1:5" ht="15">
      <c r="A23" s="292" t="s">
        <v>301</v>
      </c>
      <c r="B23" s="291">
        <v>44202</v>
      </c>
      <c r="C23" s="272">
        <v>0</v>
      </c>
      <c r="D23" s="272">
        <v>4114.25</v>
      </c>
      <c r="E23" s="274">
        <f t="shared" si="0"/>
        <v>4114.25</v>
      </c>
    </row>
    <row r="24" spans="1:5" ht="15">
      <c r="A24" s="292" t="s">
        <v>300</v>
      </c>
      <c r="B24" s="291">
        <v>44256</v>
      </c>
      <c r="C24" s="272">
        <v>1344</v>
      </c>
      <c r="D24" s="272">
        <v>2153.8</v>
      </c>
      <c r="E24" s="274">
        <f t="shared" si="0"/>
        <v>809.8000000000002</v>
      </c>
    </row>
    <row r="25" ht="15">
      <c r="E25" s="293">
        <f>SUM(E2:E24)</f>
        <v>160297.45999999996</v>
      </c>
    </row>
    <row r="26" ht="15">
      <c r="E26" s="274"/>
    </row>
    <row r="27" ht="15">
      <c r="E27" s="274"/>
    </row>
    <row r="28" ht="15">
      <c r="E28" s="274"/>
    </row>
    <row r="29" ht="15">
      <c r="E29" s="274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B27" sqref="B27"/>
    </sheetView>
  </sheetViews>
  <sheetFormatPr defaultColWidth="9.140625" defaultRowHeight="15"/>
  <cols>
    <col min="1" max="3" width="28.57421875" style="229" customWidth="1"/>
    <col min="4" max="4" width="18.57421875" style="0" customWidth="1"/>
  </cols>
  <sheetData>
    <row r="1" spans="1:4" ht="47.25" customHeight="1">
      <c r="A1" s="233" t="s">
        <v>219</v>
      </c>
      <c r="B1" s="234" t="s">
        <v>221</v>
      </c>
      <c r="C1" s="235" t="s">
        <v>222</v>
      </c>
      <c r="D1" s="234" t="s">
        <v>282</v>
      </c>
    </row>
    <row r="2" spans="1:4" ht="15.75">
      <c r="A2" s="231" t="s">
        <v>220</v>
      </c>
      <c r="B2" s="230">
        <f>'Asset Register 2021-22'!L16</f>
        <v>9038.460000000001</v>
      </c>
      <c r="C2" s="232">
        <f>'Asset Register 2021-22'!G16-C4</f>
        <v>11693.5</v>
      </c>
      <c r="D2" s="261" t="s">
        <v>277</v>
      </c>
    </row>
    <row r="3" spans="1:4" ht="15.75">
      <c r="A3" s="231" t="s">
        <v>254</v>
      </c>
      <c r="B3" s="230"/>
      <c r="C3" s="232">
        <v>5000</v>
      </c>
      <c r="D3" s="261" t="s">
        <v>286</v>
      </c>
    </row>
    <row r="4" spans="1:4" ht="15.75">
      <c r="A4" s="231" t="s">
        <v>223</v>
      </c>
      <c r="B4" s="230">
        <f>'Asset Register 2021-22'!L34</f>
        <v>5344.96</v>
      </c>
      <c r="C4" s="232">
        <f>'Asset Register 2021-22'!G34</f>
        <v>5344.96</v>
      </c>
      <c r="D4" s="261" t="s">
        <v>277</v>
      </c>
    </row>
    <row r="5" spans="1:4" ht="15.75">
      <c r="A5" s="231" t="s">
        <v>235</v>
      </c>
      <c r="B5" s="230">
        <f>'Asset Register 2021-22'!L90</f>
        <v>7687.8219999999965</v>
      </c>
      <c r="C5" s="232">
        <f>'Asset Register 2021-22'!G90</f>
        <v>7687.8219999999965</v>
      </c>
      <c r="D5" s="261" t="s">
        <v>278</v>
      </c>
    </row>
    <row r="6" spans="1:4" ht="15.75">
      <c r="A6" s="231" t="s">
        <v>225</v>
      </c>
      <c r="B6" s="230">
        <f>'Asset Register 2021-22'!L110</f>
        <v>23301</v>
      </c>
      <c r="C6" s="232">
        <f>'Asset Register 2021-22'!G110</f>
        <v>23301</v>
      </c>
      <c r="D6" s="261" t="s">
        <v>279</v>
      </c>
    </row>
    <row r="7" spans="1:4" ht="15.75">
      <c r="A7" s="231" t="s">
        <v>231</v>
      </c>
      <c r="B7" s="230">
        <f>'Asset Register 2021-22'!L119</f>
        <v>37339</v>
      </c>
      <c r="C7" s="232">
        <f>'Asset Register 2021-22'!G119</f>
        <v>37339</v>
      </c>
      <c r="D7" s="261" t="s">
        <v>279</v>
      </c>
    </row>
    <row r="8" spans="1:4" ht="15.75">
      <c r="A8" s="231" t="s">
        <v>224</v>
      </c>
      <c r="B8" s="230">
        <f>'Asset Register 2021-22'!L95</f>
        <v>4167.7699999999995</v>
      </c>
      <c r="C8" s="232">
        <f>'Asset Register 2021-22'!G95</f>
        <v>4167.7699999999995</v>
      </c>
      <c r="D8" s="261" t="s">
        <v>280</v>
      </c>
    </row>
    <row r="9" spans="1:4" ht="15.75">
      <c r="A9" s="231" t="s">
        <v>226</v>
      </c>
      <c r="B9" s="230">
        <f>'Asset Register 2021-22'!L130</f>
        <v>20661.19</v>
      </c>
      <c r="C9" s="232">
        <f>'Asset Register 2021-22'!G130</f>
        <v>31440.190000000002</v>
      </c>
      <c r="D9" s="261" t="s">
        <v>281</v>
      </c>
    </row>
    <row r="10" spans="1:4" ht="15.75">
      <c r="A10" s="231" t="s">
        <v>227</v>
      </c>
      <c r="B10" s="230">
        <f>'Asset Register 2021-22'!L144</f>
        <v>5912.77</v>
      </c>
      <c r="C10" s="232">
        <f>'Asset Register 2021-22'!G144</f>
        <v>43165</v>
      </c>
      <c r="D10" s="261" t="s">
        <v>281</v>
      </c>
    </row>
    <row r="11" spans="1:4" ht="15.75">
      <c r="A11" s="231" t="s">
        <v>228</v>
      </c>
      <c r="B11" s="230">
        <f>'Asset Register 2021-22'!L175</f>
        <v>84586.45322580646</v>
      </c>
      <c r="C11" s="232">
        <f>'Asset Register 2021-22'!G175</f>
        <v>135300</v>
      </c>
      <c r="D11" s="261" t="s">
        <v>281</v>
      </c>
    </row>
    <row r="12" spans="1:4" ht="15.75">
      <c r="A12" s="231" t="s">
        <v>234</v>
      </c>
      <c r="B12" s="230">
        <f>'Asset Register 2021-22'!L194</f>
        <v>76912.75000000001</v>
      </c>
      <c r="C12" s="232">
        <f>'Asset Register 2021-22'!G194</f>
        <v>193886.75</v>
      </c>
      <c r="D12" s="261" t="s">
        <v>281</v>
      </c>
    </row>
    <row r="13" spans="1:4" ht="15.75">
      <c r="A13" s="231" t="s">
        <v>230</v>
      </c>
      <c r="B13" s="230">
        <f>'Asset Register 2021-22'!L198</f>
        <v>3190</v>
      </c>
      <c r="C13" s="232">
        <f>'Asset Register 2021-22'!G198</f>
        <v>3190</v>
      </c>
      <c r="D13" s="261" t="s">
        <v>281</v>
      </c>
    </row>
    <row r="14" spans="1:4" ht="15.75">
      <c r="A14" s="231" t="s">
        <v>229</v>
      </c>
      <c r="B14" s="230">
        <f>'Asset Register 2021-22'!L213</f>
        <v>63259.780000000006</v>
      </c>
      <c r="C14" s="232">
        <f>'Asset Register 2021-22'!G213</f>
        <v>114746.77999999998</v>
      </c>
      <c r="D14" s="261" t="s">
        <v>229</v>
      </c>
    </row>
    <row r="15" spans="1:4" ht="15.75">
      <c r="A15" s="231" t="s">
        <v>232</v>
      </c>
      <c r="B15" s="230">
        <f>'Asset Register 2021-22'!L230</f>
        <v>24119</v>
      </c>
      <c r="C15" s="232">
        <f>'Asset Register 2021-22'!G230</f>
        <v>24110</v>
      </c>
      <c r="D15" s="261" t="s">
        <v>283</v>
      </c>
    </row>
    <row r="16" spans="1:4" ht="15.75">
      <c r="A16" s="231" t="s">
        <v>233</v>
      </c>
      <c r="B16" s="230">
        <f>'Asset Register 2021-22'!L245</f>
        <v>241612.05999999997</v>
      </c>
      <c r="C16" s="232">
        <f>'Asset Register 2021-22'!G245</f>
        <v>567562.1700000002</v>
      </c>
      <c r="D16" s="261" t="s">
        <v>284</v>
      </c>
    </row>
    <row r="17" spans="1:4" ht="15.75">
      <c r="A17" s="231" t="s">
        <v>236</v>
      </c>
      <c r="B17" s="230">
        <f>'Asset Register 2021-22'!L247</f>
        <v>9500</v>
      </c>
      <c r="C17" s="232">
        <f>'Asset Register 2021-22'!G247</f>
        <v>8000</v>
      </c>
      <c r="D17" s="261" t="s">
        <v>285</v>
      </c>
    </row>
    <row r="18" spans="1:4" ht="15.75">
      <c r="A18" s="236" t="s">
        <v>237</v>
      </c>
      <c r="B18" s="237">
        <f>SUM(B2:B17)</f>
        <v>616633.0152258065</v>
      </c>
      <c r="C18" s="238">
        <f>SUM(C2:C17)</f>
        <v>1215934.9420000003</v>
      </c>
      <c r="D18" s="262"/>
    </row>
  </sheetData>
  <sheetProtection/>
  <dataValidations count="1">
    <dataValidation type="list" allowBlank="1" showInputMessage="1" showErrorMessage="1" sqref="D1">
      <formula1>$D$2:$D$17</formula1>
    </dataValidation>
  </dataValidations>
  <printOptions/>
  <pageMargins left="0.7" right="0.7" top="0.75" bottom="0.75" header="0.3" footer="0.3"/>
  <pageSetup orientation="landscape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</dc:creator>
  <cp:keywords/>
  <dc:description/>
  <cp:lastModifiedBy>SARAH EDEN</cp:lastModifiedBy>
  <cp:lastPrinted>2022-02-23T17:50:53Z</cp:lastPrinted>
  <dcterms:created xsi:type="dcterms:W3CDTF">2018-06-18T07:34:29Z</dcterms:created>
  <dcterms:modified xsi:type="dcterms:W3CDTF">2022-06-29T12:38:39Z</dcterms:modified>
  <cp:category/>
  <cp:version/>
  <cp:contentType/>
  <cp:contentStatus/>
</cp:coreProperties>
</file>